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1" activeTab="16"/>
  </bookViews>
  <sheets>
    <sheet name="Cao dang KTD-k6" sheetId="1" r:id="rId1"/>
    <sheet name="Cao dang HTD-k6 " sheetId="2" r:id="rId2"/>
    <sheet name="Cao dang Cong nghe TD-k6" sheetId="3" r:id="rId3"/>
    <sheet name="Cao dang dien-k7 " sheetId="4" r:id="rId4"/>
    <sheet name="Cao dang tự động-k7" sheetId="5" r:id="rId5"/>
    <sheet name="Cao dang dien tu -k7" sheetId="6" r:id="rId6"/>
    <sheet name="Cao dang HTĐ-k7" sheetId="7" r:id="rId7"/>
    <sheet name="CD Viễn thông -k7" sheetId="8" r:id="rId8"/>
    <sheet name="Liên thông HTĐ-k5" sheetId="9" r:id="rId9"/>
    <sheet name="Liên thông KTĐ-k5" sheetId="10" r:id="rId10"/>
    <sheet name="TH.tự dộng-k8" sheetId="11" r:id="rId11"/>
    <sheet name="TH He thong diện -k8" sheetId="12" r:id="rId12"/>
    <sheet name="TH Điện-k8" sheetId="13" r:id="rId13"/>
    <sheet name="CDN. Dien-k39 " sheetId="14" r:id="rId14"/>
    <sheet name="CDN Dien-k38" sheetId="15" r:id="rId15"/>
    <sheet name="TCN May lanh k38" sheetId="16" r:id="rId16"/>
    <sheet name="TCN Dien -k39" sheetId="17" r:id="rId17"/>
    <sheet name="TCN May lanh-k39" sheetId="18" r:id="rId18"/>
    <sheet name="BTN Điện-k5" sheetId="19" r:id="rId19"/>
    <sheet name="BTN Dien-k6 " sheetId="20" r:id="rId20"/>
    <sheet name="BTN Dien-k7" sheetId="21" r:id="rId21"/>
    <sheet name="BT.Dien2 Ha Long-k7" sheetId="22" r:id="rId22"/>
    <sheet name="BT. Điện 3 Ha long-k7" sheetId="23" r:id="rId23"/>
  </sheets>
  <definedNames/>
  <calcPr fullCalcOnLoad="1"/>
</workbook>
</file>

<file path=xl/comments17.xml><?xml version="1.0" encoding="utf-8"?>
<comments xmlns="http://schemas.openxmlformats.org/spreadsheetml/2006/main">
  <authors>
    <author>User</author>
  </authors>
  <commentList>
    <comment ref="M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  <author>aaaa</author>
  </authors>
  <commentList>
    <comment ref="M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0"/>
          </rPr>
          <t>aaaa: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<sst xmlns="http://schemas.openxmlformats.org/spreadsheetml/2006/main" count="3230" uniqueCount="1106">
  <si>
    <t>STT</t>
  </si>
  <si>
    <t>Hä vµ tªn</t>
  </si>
  <si>
    <t>Häc kú I</t>
  </si>
  <si>
    <t>Häc kú II</t>
  </si>
  <si>
    <t>TBC</t>
  </si>
  <si>
    <t>Anh v¨n 1</t>
  </si>
  <si>
    <t>To¸n cao cÊp 1</t>
  </si>
  <si>
    <t>VËt lý 1</t>
  </si>
  <si>
    <t>T­ t­ëng HCM</t>
  </si>
  <si>
    <t>Hãa §C</t>
  </si>
  <si>
    <t>Anh v¨n 2</t>
  </si>
  <si>
    <t>Tin ®¹i c­¬ng</t>
  </si>
  <si>
    <t>TN CB1</t>
  </si>
  <si>
    <t>Xếp loại</t>
  </si>
  <si>
    <t>HÖ sè</t>
  </si>
  <si>
    <t xml:space="preserve">Đặng Tuấn </t>
  </si>
  <si>
    <t>Anh</t>
  </si>
  <si>
    <t>TB</t>
  </si>
  <si>
    <t xml:space="preserve">Lê Tuấn </t>
  </si>
  <si>
    <t>Chu Công</t>
  </si>
  <si>
    <t>Bình</t>
  </si>
  <si>
    <t>Yếu</t>
  </si>
  <si>
    <t>Lê Văn</t>
  </si>
  <si>
    <t>Cường</t>
  </si>
  <si>
    <t>Nguyễn Đức</t>
  </si>
  <si>
    <t>Chung</t>
  </si>
  <si>
    <t>Phạm Huy</t>
  </si>
  <si>
    <t>Duyễn</t>
  </si>
  <si>
    <t>Nguyễn Quang</t>
  </si>
  <si>
    <t>Đoàn</t>
  </si>
  <si>
    <t>Ngô Đức</t>
  </si>
  <si>
    <t>Đậu</t>
  </si>
  <si>
    <t xml:space="preserve">Vũ Công </t>
  </si>
  <si>
    <t>Độ</t>
  </si>
  <si>
    <t xml:space="preserve">Nguyễn Văn </t>
  </si>
  <si>
    <t>Đôn</t>
  </si>
  <si>
    <t xml:space="preserve">Vũ Hoài </t>
  </si>
  <si>
    <t>Đức</t>
  </si>
  <si>
    <t xml:space="preserve">Đỗ Trung </t>
  </si>
  <si>
    <t>Hiếu</t>
  </si>
  <si>
    <t xml:space="preserve">Nguyễn Huy </t>
  </si>
  <si>
    <t>Hoàng</t>
  </si>
  <si>
    <t xml:space="preserve">Nguyễn Đình </t>
  </si>
  <si>
    <t>Hùng</t>
  </si>
  <si>
    <t>Phạm Quang</t>
  </si>
  <si>
    <t>Huy</t>
  </si>
  <si>
    <t xml:space="preserve">Hoàng Văn </t>
  </si>
  <si>
    <t>Hưng</t>
  </si>
  <si>
    <t xml:space="preserve">Điệp Văn </t>
  </si>
  <si>
    <t xml:space="preserve">Đỗ Duy </t>
  </si>
  <si>
    <t>Khiêm</t>
  </si>
  <si>
    <t xml:space="preserve">Vũ Tú </t>
  </si>
  <si>
    <t>Lăng</t>
  </si>
  <si>
    <t xml:space="preserve">Phùng Văn </t>
  </si>
  <si>
    <t>Lượng</t>
  </si>
  <si>
    <t xml:space="preserve">Lương Phương </t>
  </si>
  <si>
    <t>Nam</t>
  </si>
  <si>
    <t xml:space="preserve">Vũ Đức </t>
  </si>
  <si>
    <t xml:space="preserve">Bùi Văn </t>
  </si>
  <si>
    <t>Pháp</t>
  </si>
  <si>
    <t>Quang</t>
  </si>
  <si>
    <t xml:space="preserve">Mai Đình </t>
  </si>
  <si>
    <t xml:space="preserve">Trịnh Đình </t>
  </si>
  <si>
    <t>Quyền</t>
  </si>
  <si>
    <t xml:space="preserve">Trần Tiến </t>
  </si>
  <si>
    <t>Sơn</t>
  </si>
  <si>
    <t xml:space="preserve">Vũ Ngọc </t>
  </si>
  <si>
    <t xml:space="preserve">Vũ Văn </t>
  </si>
  <si>
    <t>Tuấn</t>
  </si>
  <si>
    <t xml:space="preserve">Vũ Trọng </t>
  </si>
  <si>
    <t>Tuần</t>
  </si>
  <si>
    <t xml:space="preserve">Đinh Văn </t>
  </si>
  <si>
    <t>Tùng</t>
  </si>
  <si>
    <t xml:space="preserve">Lê Thanh </t>
  </si>
  <si>
    <t xml:space="preserve">Trần Kim </t>
  </si>
  <si>
    <t>Tuyến</t>
  </si>
  <si>
    <t xml:space="preserve">Bùi Huy </t>
  </si>
  <si>
    <t>Thiện</t>
  </si>
  <si>
    <t xml:space="preserve">Phạm Xuân </t>
  </si>
  <si>
    <t>Thủy</t>
  </si>
  <si>
    <t xml:space="preserve">Vũ Thành </t>
  </si>
  <si>
    <t>Trung</t>
  </si>
  <si>
    <t>Vẻ</t>
  </si>
  <si>
    <t xml:space="preserve">Hoàng Đình </t>
  </si>
  <si>
    <t>Việt</t>
  </si>
  <si>
    <t>Hoàng Hồng</t>
  </si>
  <si>
    <t>Ngọc</t>
  </si>
  <si>
    <t>HỌ VÀ TÊN</t>
  </si>
  <si>
    <t>HS:2</t>
  </si>
  <si>
    <t>HS:4</t>
  </si>
  <si>
    <t>HS:3</t>
  </si>
  <si>
    <t>HS:1</t>
  </si>
  <si>
    <t>Châu</t>
  </si>
  <si>
    <t>Hoàng Văn</t>
  </si>
  <si>
    <t>Nguyễn Thế</t>
  </si>
  <si>
    <t>Đạt</t>
  </si>
  <si>
    <t>Đinh Văn</t>
  </si>
  <si>
    <t>Điển</t>
  </si>
  <si>
    <t>Duy</t>
  </si>
  <si>
    <t>Hiền</t>
  </si>
  <si>
    <t>Nguyễn Văn</t>
  </si>
  <si>
    <t>Hiện</t>
  </si>
  <si>
    <t xml:space="preserve">Phan Văn </t>
  </si>
  <si>
    <t>Hiệu</t>
  </si>
  <si>
    <t>Phạm Mạnh</t>
  </si>
  <si>
    <t>Hưởng</t>
  </si>
  <si>
    <t>Đoàn Trung</t>
  </si>
  <si>
    <t>Khánh</t>
  </si>
  <si>
    <t>Khoa</t>
  </si>
  <si>
    <t>Vũ Văn</t>
  </si>
  <si>
    <t>Lâm</t>
  </si>
  <si>
    <t>Vũ Thị</t>
  </si>
  <si>
    <t>Liên</t>
  </si>
  <si>
    <t>Lê Bá</t>
  </si>
  <si>
    <t>Mạnh</t>
  </si>
  <si>
    <t>Đinh Duy</t>
  </si>
  <si>
    <t>Nguyễn Duy</t>
  </si>
  <si>
    <t>Nguyễn Thành</t>
  </si>
  <si>
    <t>Tài</t>
  </si>
  <si>
    <t>Tân</t>
  </si>
  <si>
    <t>Đoàn Hữu</t>
  </si>
  <si>
    <t>Thanh</t>
  </si>
  <si>
    <t>Thảo</t>
  </si>
  <si>
    <t>Trần Nam</t>
  </si>
  <si>
    <t>Tiến</t>
  </si>
  <si>
    <t>Nguyễn Quý</t>
  </si>
  <si>
    <t>Toàn</t>
  </si>
  <si>
    <t>Đặng Xuân</t>
  </si>
  <si>
    <t>Trường</t>
  </si>
  <si>
    <t>Nguyễn Ngọc</t>
  </si>
  <si>
    <t>Tú</t>
  </si>
  <si>
    <t>Nguyễn Thanh</t>
  </si>
  <si>
    <t>Tô Văn</t>
  </si>
  <si>
    <t>Nguyễn Minh</t>
  </si>
  <si>
    <t>Nguyễn Đăng</t>
  </si>
  <si>
    <t>Tuyên</t>
  </si>
  <si>
    <t>Vũ</t>
  </si>
  <si>
    <t>Bùi Quang</t>
  </si>
  <si>
    <t>Diện</t>
  </si>
  <si>
    <t>GVCN</t>
  </si>
  <si>
    <t>Khá</t>
  </si>
  <si>
    <t>Công</t>
  </si>
  <si>
    <t>Kém</t>
  </si>
  <si>
    <t>Hải</t>
  </si>
  <si>
    <t>Hiệp</t>
  </si>
  <si>
    <t>Long</t>
  </si>
  <si>
    <t>6..6</t>
  </si>
  <si>
    <t>Phúc</t>
  </si>
  <si>
    <t>Thắng</t>
  </si>
  <si>
    <t>Thành</t>
  </si>
  <si>
    <t>Đặng Văn</t>
  </si>
  <si>
    <t>Trọng</t>
  </si>
  <si>
    <t>Phạm Quốc</t>
  </si>
  <si>
    <t>Phạm Thế</t>
  </si>
  <si>
    <t>Duyệt</t>
  </si>
  <si>
    <t>Bùi Duy</t>
  </si>
  <si>
    <t>Lương Tiến</t>
  </si>
  <si>
    <t>Điệp</t>
  </si>
  <si>
    <t xml:space="preserve">Đinh Tiến </t>
  </si>
  <si>
    <t>Đồng</t>
  </si>
  <si>
    <t>Bùi Ngọc</t>
  </si>
  <si>
    <t>Phạm Hồng</t>
  </si>
  <si>
    <t xml:space="preserve">Trần Minh </t>
  </si>
  <si>
    <t>Huệ</t>
  </si>
  <si>
    <t>Lê Xuân</t>
  </si>
  <si>
    <t>Nguyễn Thị</t>
  </si>
  <si>
    <t>Hường</t>
  </si>
  <si>
    <t>Hoàng Đức</t>
  </si>
  <si>
    <t>Linh</t>
  </si>
  <si>
    <t>Luận</t>
  </si>
  <si>
    <t>Trương Thị Ái</t>
  </si>
  <si>
    <t>Ly</t>
  </si>
  <si>
    <t>Nguyễn Vũ</t>
  </si>
  <si>
    <t>Minh</t>
  </si>
  <si>
    <t xml:space="preserve">Đỗ Văn </t>
  </si>
  <si>
    <t>Nghĩa</t>
  </si>
  <si>
    <t>Đoàn Hải</t>
  </si>
  <si>
    <t>Ninh</t>
  </si>
  <si>
    <t>Nguyễn Công</t>
  </si>
  <si>
    <t>Phong</t>
  </si>
  <si>
    <t>Lê Thanh</t>
  </si>
  <si>
    <t>Vũ Ngọc</t>
  </si>
  <si>
    <t>Phạm Viết</t>
  </si>
  <si>
    <t>Giáp Văn</t>
  </si>
  <si>
    <t>Vi Văn</t>
  </si>
  <si>
    <t>Nguyễn Mạnh</t>
  </si>
  <si>
    <t>Phạm Thanh</t>
  </si>
  <si>
    <t>Vũ Trọng</t>
  </si>
  <si>
    <t>TT</t>
  </si>
  <si>
    <t>Vẽ điện</t>
  </si>
  <si>
    <t>HS3</t>
  </si>
  <si>
    <t>HS2</t>
  </si>
  <si>
    <t>HS1</t>
  </si>
  <si>
    <t>T.4</t>
  </si>
  <si>
    <t>T10</t>
  </si>
  <si>
    <t>T4</t>
  </si>
  <si>
    <t>T.10</t>
  </si>
  <si>
    <t>NguyÔn V¨n</t>
  </si>
  <si>
    <t>Kha</t>
  </si>
  <si>
    <t>C­êng</t>
  </si>
  <si>
    <t>§¹t</t>
  </si>
  <si>
    <t>Kem</t>
  </si>
  <si>
    <t>Bïi V¨n</t>
  </si>
  <si>
    <t>§«ng</t>
  </si>
  <si>
    <t>§øc</t>
  </si>
  <si>
    <t>H¶i</t>
  </si>
  <si>
    <t>HiÕu</t>
  </si>
  <si>
    <t>TrÇn V¨n</t>
  </si>
  <si>
    <t>L©m</t>
  </si>
  <si>
    <t>Mai</t>
  </si>
  <si>
    <t>S¬n</t>
  </si>
  <si>
    <t>Th¾ng</t>
  </si>
  <si>
    <t>Thµnh</t>
  </si>
  <si>
    <t>Tr­êng</t>
  </si>
  <si>
    <t>TuÊn</t>
  </si>
  <si>
    <t>HỌ VÀ</t>
  </si>
  <si>
    <t>TÊN</t>
  </si>
  <si>
    <t>ĐL</t>
  </si>
  <si>
    <t>Toán XSTK</t>
  </si>
  <si>
    <t>TBC CN</t>
  </si>
  <si>
    <t>Hs:3</t>
  </si>
  <si>
    <t>T. 4</t>
  </si>
  <si>
    <t>T. 10</t>
  </si>
  <si>
    <t>T 4</t>
  </si>
  <si>
    <t>T 10</t>
  </si>
  <si>
    <t>Y</t>
  </si>
  <si>
    <t xml:space="preserve">Lª V¨n </t>
  </si>
  <si>
    <t>Kh¸</t>
  </si>
  <si>
    <t>D­¬ng</t>
  </si>
  <si>
    <t>NguyÔn Hoµng</t>
  </si>
  <si>
    <t>L­¬ng</t>
  </si>
  <si>
    <t>NguyÔn ThÞ</t>
  </si>
  <si>
    <t>Giỏi</t>
  </si>
  <si>
    <t>Ngäc</t>
  </si>
  <si>
    <t xml:space="preserve">NguyÔn §øc </t>
  </si>
  <si>
    <t>Qu©n</t>
  </si>
  <si>
    <t>Vò ThÞ</t>
  </si>
  <si>
    <t>ThÞnh</t>
  </si>
  <si>
    <t>Tïng</t>
  </si>
  <si>
    <t>Trang</t>
  </si>
  <si>
    <t>Vinh</t>
  </si>
  <si>
    <t>YÕn</t>
  </si>
  <si>
    <t xml:space="preserve">Ph¹m V¨n </t>
  </si>
  <si>
    <t>Ghi chó</t>
  </si>
  <si>
    <t>Truyền động điện</t>
  </si>
  <si>
    <t>Điện tử công suất</t>
  </si>
  <si>
    <t xml:space="preserve">Trần Văn </t>
  </si>
  <si>
    <t>Bắc</t>
  </si>
  <si>
    <t>Tèt</t>
  </si>
  <si>
    <t>Dương Văn</t>
  </si>
  <si>
    <t>Dũng</t>
  </si>
  <si>
    <t>Thương</t>
  </si>
  <si>
    <t>Toán cao cấp 1</t>
  </si>
  <si>
    <t>Vật lý 1</t>
  </si>
  <si>
    <t xml:space="preserve">Phạm Ngọc </t>
  </si>
  <si>
    <t xml:space="preserve">Nguyễn Đức </t>
  </si>
  <si>
    <t>TBC kú 1</t>
  </si>
  <si>
    <t>TBC kú 2</t>
  </si>
  <si>
    <t>HS:5</t>
  </si>
  <si>
    <t>HS:7</t>
  </si>
  <si>
    <t>HS: 4</t>
  </si>
  <si>
    <t>TBK</t>
  </si>
  <si>
    <t>Lu©n</t>
  </si>
  <si>
    <t xml:space="preserve">Bïi §øc </t>
  </si>
  <si>
    <t>Vò V¨n</t>
  </si>
  <si>
    <t>Tu©n</t>
  </si>
  <si>
    <t>C¶ n¨m</t>
  </si>
  <si>
    <t>AUTOCAD</t>
  </si>
  <si>
    <t>TB HK I</t>
  </si>
  <si>
    <t>XÕp lo¹i HT kú I</t>
  </si>
  <si>
    <t>§¹o ®øc kú I</t>
  </si>
  <si>
    <t>XÕp lo¹i HT kú II</t>
  </si>
  <si>
    <t>§¹o ®øc kú II</t>
  </si>
  <si>
    <t>TB häc tËp</t>
  </si>
  <si>
    <t>XÕp lo¹i häc tËp</t>
  </si>
  <si>
    <t>Đạo đức</t>
  </si>
  <si>
    <t>Dương</t>
  </si>
  <si>
    <t>Nguyễn Đình</t>
  </si>
  <si>
    <t>Vũ Minh</t>
  </si>
  <si>
    <t>Hồng</t>
  </si>
  <si>
    <t>XS</t>
  </si>
  <si>
    <t>Lương</t>
  </si>
  <si>
    <t>Dương Xuân</t>
  </si>
  <si>
    <t>Hà Văn</t>
  </si>
  <si>
    <t>Tuyền</t>
  </si>
  <si>
    <t>Thái</t>
  </si>
  <si>
    <t>YÕu</t>
  </si>
  <si>
    <t>Hs:4</t>
  </si>
  <si>
    <t>HS:6</t>
  </si>
  <si>
    <t>Ph¹m ViÖt</t>
  </si>
  <si>
    <t>H­ng</t>
  </si>
  <si>
    <t>Ph¹m C«ng</t>
  </si>
  <si>
    <t>Hoan</t>
  </si>
  <si>
    <t>§ç §øc</t>
  </si>
  <si>
    <t>Oanh</t>
  </si>
  <si>
    <t>Tµi</t>
  </si>
  <si>
    <t>Ph¹m Ch¸nh</t>
  </si>
  <si>
    <t>TÝn</t>
  </si>
  <si>
    <t>§oµn V¨n</t>
  </si>
  <si>
    <t>Thao</t>
  </si>
  <si>
    <t>HiÒn</t>
  </si>
  <si>
    <t>Lª C«ng</t>
  </si>
  <si>
    <t>NguyÔn B¶o</t>
  </si>
  <si>
    <t>Bïi §øc</t>
  </si>
  <si>
    <t>VKT</t>
  </si>
  <si>
    <t>GDTC</t>
  </si>
  <si>
    <t>TT nguéi</t>
  </si>
  <si>
    <t>TCSX</t>
  </si>
  <si>
    <t>§TCN</t>
  </si>
  <si>
    <t>Ng.lý m¸y</t>
  </si>
  <si>
    <t>GDQP</t>
  </si>
  <si>
    <t>Tin §C</t>
  </si>
  <si>
    <t>Anh v¨n2</t>
  </si>
  <si>
    <t>Xãa tªn</t>
  </si>
  <si>
    <t>Hïng</t>
  </si>
  <si>
    <t>M¹nh</t>
  </si>
  <si>
    <t>Ph­îng</t>
  </si>
  <si>
    <t>QuyÕt</t>
  </si>
  <si>
    <t>TuyÓn</t>
  </si>
  <si>
    <t>KÐm</t>
  </si>
  <si>
    <t>Pháp luật</t>
  </si>
  <si>
    <t>Anh văn 1</t>
  </si>
  <si>
    <t>Đo lường</t>
  </si>
  <si>
    <t>TT nguội</t>
  </si>
  <si>
    <t>ĐTCN</t>
  </si>
  <si>
    <t>Tốt</t>
  </si>
  <si>
    <t>3.0</t>
  </si>
  <si>
    <t>DL§</t>
  </si>
  <si>
    <t>XL</t>
  </si>
  <si>
    <t>Tæng kÕt</t>
  </si>
  <si>
    <t xml:space="preserve">Ph¹m ThÞ </t>
  </si>
  <si>
    <t>Kh¸nh</t>
  </si>
  <si>
    <t>Kim</t>
  </si>
  <si>
    <t>Ph­¬ng</t>
  </si>
  <si>
    <t>Thu</t>
  </si>
  <si>
    <t>Họ và tên</t>
  </si>
  <si>
    <t>Cung cấp điện</t>
  </si>
  <si>
    <t>XẾP LOẠI</t>
  </si>
  <si>
    <t>Trang bị điện</t>
  </si>
  <si>
    <t>KHÁ</t>
  </si>
  <si>
    <t>Họ và Tên</t>
  </si>
  <si>
    <t>Máy điện</t>
  </si>
  <si>
    <t>Lạnh cơ bản</t>
  </si>
  <si>
    <t>Chính trị</t>
  </si>
  <si>
    <t>Tin học</t>
  </si>
  <si>
    <t>Phạm Văn</t>
  </si>
  <si>
    <t>Tuất</t>
  </si>
  <si>
    <t xml:space="preserve">Phạm Hữu </t>
  </si>
  <si>
    <t>A</t>
  </si>
  <si>
    <t>H.S 2</t>
  </si>
  <si>
    <t>H.S 4</t>
  </si>
  <si>
    <t>HS5</t>
  </si>
  <si>
    <t>HS4</t>
  </si>
  <si>
    <t>HS: 6</t>
  </si>
  <si>
    <t xml:space="preserve">Nguyễn Thành </t>
  </si>
  <si>
    <t>Chiến</t>
  </si>
  <si>
    <t xml:space="preserve">Ngô Quang </t>
  </si>
  <si>
    <t xml:space="preserve">Nguyễn Trung </t>
  </si>
  <si>
    <t>Kiên</t>
  </si>
  <si>
    <t>Lớp Bổ tuc điện - K5</t>
  </si>
  <si>
    <t>Nguyên lý máy</t>
  </si>
  <si>
    <t>Tiếng anh 1</t>
  </si>
  <si>
    <t>Trần Văn Anh</t>
  </si>
  <si>
    <t>Bùi Thị Kiều Anh</t>
  </si>
  <si>
    <t xml:space="preserve">Hoàng Văn Biên </t>
  </si>
  <si>
    <t>Nguyễn Thành Công</t>
  </si>
  <si>
    <t>Đặng Trung Đức</t>
  </si>
  <si>
    <t>Nguyễn Thị Hoài</t>
  </si>
  <si>
    <t>Nguyễn Văn Lộc</t>
  </si>
  <si>
    <t>Phạm Văn Long</t>
  </si>
  <si>
    <t>Nguyễn Hồng Sơn</t>
  </si>
  <si>
    <t>Vũ Văn Quyết</t>
  </si>
  <si>
    <t>Hà Thị Trang</t>
  </si>
  <si>
    <t>Ngô Tất Thành</t>
  </si>
  <si>
    <t>Đỗ Văn Tiến</t>
  </si>
  <si>
    <t>Vũ Thị Thúy</t>
  </si>
  <si>
    <t>Tô Thị Thúy</t>
  </si>
  <si>
    <t>Nguyễn Văn Tuấn</t>
  </si>
  <si>
    <t xml:space="preserve">                  LỚP TH BTN - K6</t>
  </si>
  <si>
    <t>Ngiªm Hµ Kiªn</t>
  </si>
  <si>
    <t>NguyÔn Quèc</t>
  </si>
  <si>
    <t>Hai</t>
  </si>
  <si>
    <t>NguyÔn Danh</t>
  </si>
  <si>
    <t>HiÖp</t>
  </si>
  <si>
    <t>Hoµng V¨n</t>
  </si>
  <si>
    <t>Hoµng Quý</t>
  </si>
  <si>
    <t>Hoµng Quang</t>
  </si>
  <si>
    <t xml:space="preserve">TrÇn Hång </t>
  </si>
  <si>
    <t>TrÞnh C«ng</t>
  </si>
  <si>
    <t xml:space="preserve">Vò ThiÖn </t>
  </si>
  <si>
    <t>Thµ</t>
  </si>
  <si>
    <t xml:space="preserve">TrÇn </t>
  </si>
  <si>
    <t xml:space="preserve">Vò Träng </t>
  </si>
  <si>
    <t xml:space="preserve"> </t>
  </si>
  <si>
    <t>Nguyễn Việt</t>
  </si>
  <si>
    <t>Đào Văn</t>
  </si>
  <si>
    <t>líp c® HT§ - k6</t>
  </si>
  <si>
    <t>S
T
T</t>
  </si>
  <si>
    <t>KT
ĐTỬ</t>
  </si>
  <si>
    <t>VẼ
 ĐIỆN</t>
  </si>
  <si>
    <t>CÁC 
QTGC</t>
  </si>
  <si>
    <t>Anh 
CN</t>
  </si>
  <si>
    <t>CƠ 
ỨNG
DỤNG</t>
  </si>
  <si>
    <t>NLCN
MÁC LÊNIN 2</t>
  </si>
  <si>
    <t>KCĐ
-VLĐ</t>
  </si>
  <si>
    <t>TOÁN
XSTK</t>
  </si>
  <si>
    <t>ĐL
ĐCSVN</t>
  </si>
  <si>
    <t>TBC KỲ
1</t>
  </si>
  <si>
    <t>XẾP LOẠI
KỲ 1</t>
  </si>
  <si>
    <t>MÁY ĐIỆN</t>
  </si>
  <si>
    <t>CUNG
 CẤP ĐIỆN</t>
  </si>
  <si>
    <t>CS
ĐKQT</t>
  </si>
  <si>
    <t>KTCN
-QLCL</t>
  </si>
  <si>
    <t>ĐA 
CCĐ</t>
  </si>
  <si>
    <t>LTĐKTĐ</t>
  </si>
  <si>
    <t>TN CS
CƠ-ĐIỆN-ĐT</t>
  </si>
  <si>
    <t>TT CS 
CƠ-ĐIỆN-ĐT</t>
  </si>
  <si>
    <t>ĐKLG
&amp;PLC</t>
  </si>
  <si>
    <t>KT 
CAO ÁP</t>
  </si>
  <si>
    <t>NMĐ&amp;
TBA</t>
  </si>
  <si>
    <t>NM
TRONG HTđ</t>
  </si>
  <si>
    <t>KTS -
 VXL</t>
  </si>
  <si>
    <t>TBC
 KỲ 2</t>
  </si>
  <si>
    <t>XẾP LOẠI
KỲ 2</t>
  </si>
  <si>
    <t>XẾP LOẠI
CẢ NĂM</t>
  </si>
  <si>
    <t>Hs:2</t>
  </si>
  <si>
    <t>Hoàng Quốc</t>
  </si>
  <si>
    <t>YẾU</t>
  </si>
  <si>
    <t>Vũ Tuấn</t>
  </si>
  <si>
    <t xml:space="preserve">Phạm Thu </t>
  </si>
  <si>
    <t>KÉM</t>
  </si>
  <si>
    <t>GIỎI</t>
  </si>
  <si>
    <t>Phạm Công</t>
  </si>
  <si>
    <t>Nguyễn T Phương</t>
  </si>
  <si>
    <t>Giái</t>
  </si>
  <si>
    <t>BẢNG ĐIỂM NĂM HỌC 2012 - 2013</t>
  </si>
  <si>
    <t>LỚP: CAO ĐẲNG CÔNG NGHỆ TỰ ĐỘNG - KHÓA 6</t>
  </si>
  <si>
    <t>HỌC KỲ I</t>
  </si>
  <si>
    <t>TB kỳ I (Niên chế)</t>
  </si>
  <si>
    <t>TB Kỳ I (Tín chỉ)</t>
  </si>
  <si>
    <t>HỌC KỲ II</t>
  </si>
  <si>
    <t>TB kỳ II (Niên chế)</t>
  </si>
  <si>
    <t>TB Kỳ II (Tín chỉ)</t>
  </si>
  <si>
    <t>TB cả năm(Niên chế)</t>
  </si>
  <si>
    <t>TB cả năm (Tín chỉ)</t>
  </si>
  <si>
    <t>Xếp loại theo tín chỉ</t>
  </si>
  <si>
    <t>Ghi chú</t>
  </si>
  <si>
    <t>Kỹ thuật điện tử</t>
  </si>
  <si>
    <t>Các quá trình gia công</t>
  </si>
  <si>
    <t>Tiếng Anh chuyên ngành</t>
  </si>
  <si>
    <t>Cơ ứng dụng</t>
  </si>
  <si>
    <t>NLCNMLN 2</t>
  </si>
  <si>
    <t>Đường lối ĐCSVN</t>
  </si>
  <si>
    <t>KCĐ - VLĐ</t>
  </si>
  <si>
    <t>TT Cơ - điện - điện tử</t>
  </si>
  <si>
    <t>TN chuyên môn ngành điện</t>
  </si>
  <si>
    <t>Đồ án cung cấp điện</t>
  </si>
  <si>
    <t>Điều khiển logic và PLC</t>
  </si>
  <si>
    <t>Kỹ thuật số - Vi xử lý</t>
  </si>
  <si>
    <t>Vi mạch ứng dụng</t>
  </si>
  <si>
    <t>Kinh tế và quản lý chất lượng</t>
  </si>
  <si>
    <t>Truyền động dầu ép khí nén</t>
  </si>
  <si>
    <t>Lý thuyết điều khiển tự động</t>
  </si>
  <si>
    <t>Cơ sở điều khiển quá trình</t>
  </si>
  <si>
    <t>LỚP: CAO ĐẲNG KỸ THUẬT ĐIỆN - KHÓA 6</t>
  </si>
  <si>
    <t>TB kỳ cả năm (Niên chế)</t>
  </si>
  <si>
    <t>TB Kỳ cả năm (Tín chỉ)</t>
  </si>
  <si>
    <t>TNCơ sở Cơ điện -Điện tử</t>
  </si>
  <si>
    <t>T</t>
  </si>
  <si>
    <t>n</t>
  </si>
  <si>
    <t>LỚP: CAO ĐẲNG CÔNG NGHỆ KỸ THUẬT ĐIỆN - KHÓA 7</t>
  </si>
  <si>
    <t>TB Năm 2012 -2013(Niên chế)</t>
  </si>
  <si>
    <t>TB năm 2012-2013 (Tín chỉ)</t>
  </si>
  <si>
    <t>Xếp loại theo niên chế</t>
  </si>
  <si>
    <t>Tin đại cương</t>
  </si>
  <si>
    <t>Kỹ thuật điện</t>
  </si>
  <si>
    <t>NLCNMLN</t>
  </si>
  <si>
    <t>TTHCM</t>
  </si>
  <si>
    <t>ĐLCM</t>
  </si>
  <si>
    <t>HoáĐC</t>
  </si>
  <si>
    <t>Anh2</t>
  </si>
  <si>
    <t>Toán CC2</t>
  </si>
  <si>
    <t>KTĐ2</t>
  </si>
  <si>
    <t>VL2</t>
  </si>
  <si>
    <t>NLMLN</t>
  </si>
  <si>
    <t>TNCB</t>
  </si>
  <si>
    <t>HHVKT</t>
  </si>
  <si>
    <t>Bùi Thị</t>
  </si>
  <si>
    <t>Hà Quý</t>
  </si>
  <si>
    <t>Lê Tuấn</t>
  </si>
  <si>
    <t>Anh A</t>
  </si>
  <si>
    <t>Anh B</t>
  </si>
  <si>
    <t>Ngô Văn</t>
  </si>
  <si>
    <t xml:space="preserve">Phí Khương </t>
  </si>
  <si>
    <t xml:space="preserve">Lê Bá </t>
  </si>
  <si>
    <t>Đinh</t>
  </si>
  <si>
    <t>Lam Xuân</t>
  </si>
  <si>
    <t>Đặng Thế</t>
  </si>
  <si>
    <t>Ngô Bá</t>
  </si>
  <si>
    <t>Kh</t>
  </si>
  <si>
    <t>K</t>
  </si>
  <si>
    <t xml:space="preserve">Nguyễn Cao </t>
  </si>
  <si>
    <t xml:space="preserve">Nguyễn Hoàng </t>
  </si>
  <si>
    <t xml:space="preserve">Vũ Mạnh </t>
  </si>
  <si>
    <t>Quảng</t>
  </si>
  <si>
    <t>Trần Văn</t>
  </si>
  <si>
    <t>Thach</t>
  </si>
  <si>
    <t xml:space="preserve">Vũ Đại </t>
  </si>
  <si>
    <t>Thạch</t>
  </si>
  <si>
    <t>Lê Vũ</t>
  </si>
  <si>
    <t>Thật</t>
  </si>
  <si>
    <t>Ngô Đình</t>
  </si>
  <si>
    <t>Thụy</t>
  </si>
  <si>
    <t>Tb</t>
  </si>
  <si>
    <t xml:space="preserve">Trần Mạnh </t>
  </si>
  <si>
    <t xml:space="preserve">Nguyễn Trường </t>
  </si>
  <si>
    <t>Phùng Xuân</t>
  </si>
  <si>
    <t>Giang Thanh</t>
  </si>
  <si>
    <t>Đào Trung</t>
  </si>
  <si>
    <t xml:space="preserve">Nguyễn Anh </t>
  </si>
  <si>
    <t>Tot</t>
  </si>
  <si>
    <t xml:space="preserve">Vũ Thanh </t>
  </si>
  <si>
    <t xml:space="preserve">Vũ Tiến </t>
  </si>
  <si>
    <t xml:space="preserve">Ngô Đức </t>
  </si>
  <si>
    <t xml:space="preserve">Đoàn Văn </t>
  </si>
  <si>
    <t>Tâm</t>
  </si>
  <si>
    <t>Tho</t>
  </si>
  <si>
    <t>Tô Tiến</t>
  </si>
  <si>
    <t>Võ</t>
  </si>
  <si>
    <t xml:space="preserve">Bùi hữu </t>
  </si>
  <si>
    <t>Truường</t>
  </si>
  <si>
    <t xml:space="preserve">Nguyễn Mạnh </t>
  </si>
  <si>
    <t>líp c® tù ®éng - k7</t>
  </si>
  <si>
    <t xml:space="preserve">Hä vµ </t>
  </si>
  <si>
    <t>tªn</t>
  </si>
  <si>
    <t>Nguyªn lý M¸c 1</t>
  </si>
  <si>
    <t>LuËt §C</t>
  </si>
  <si>
    <t>§­êng lèi CM</t>
  </si>
  <si>
    <t>To¸n CC 1</t>
  </si>
  <si>
    <t>KT§</t>
  </si>
  <si>
    <t>T.Anh 1</t>
  </si>
  <si>
    <t>XÕp lo¹i</t>
  </si>
  <si>
    <t>VËt lý 2</t>
  </si>
  <si>
    <t>To¸n CC2</t>
  </si>
  <si>
    <t>NLCNM LN2</t>
  </si>
  <si>
    <t>HH VKT</t>
  </si>
  <si>
    <t>KT§ 2</t>
  </si>
  <si>
    <t>TT HCM</t>
  </si>
  <si>
    <t>§L§</t>
  </si>
  <si>
    <t>X.lo¹i</t>
  </si>
  <si>
    <t xml:space="preserve">NguyÔn Kh¾c </t>
  </si>
  <si>
    <t>D­¬ng S¬n</t>
  </si>
  <si>
    <t>NguyÔn ThÞ Thu</t>
  </si>
  <si>
    <t>Tr­¬ng Ph­¬ng</t>
  </si>
  <si>
    <t>Hoa</t>
  </si>
  <si>
    <t>yÕu</t>
  </si>
  <si>
    <t>Vò §×nh</t>
  </si>
  <si>
    <t>Kiªn</t>
  </si>
  <si>
    <t>KiÒu M¹nh</t>
  </si>
  <si>
    <t>NguyÔn C«ng</t>
  </si>
  <si>
    <t>LuËn</t>
  </si>
  <si>
    <t>§inh V¨n</t>
  </si>
  <si>
    <t>kh¸</t>
  </si>
  <si>
    <t>NhËt</t>
  </si>
  <si>
    <t xml:space="preserve">L­¬ng TiÕn </t>
  </si>
  <si>
    <t xml:space="preserve">Ng« Hoµng </t>
  </si>
  <si>
    <t>L­u Hïng</t>
  </si>
  <si>
    <t>Vũ Thanh</t>
  </si>
  <si>
    <t>NguyÔn Thanh</t>
  </si>
  <si>
    <t>NguyÔn M¹nh</t>
  </si>
  <si>
    <t>TiÕn</t>
  </si>
  <si>
    <t>Träng</t>
  </si>
  <si>
    <t>§oµn M¹nh</t>
  </si>
  <si>
    <t>Vò Thanh</t>
  </si>
  <si>
    <t>Ph¹m V¨n</t>
  </si>
  <si>
    <t>Tr­¬ng §×nh</t>
  </si>
  <si>
    <t>V­¬ng</t>
  </si>
  <si>
    <t>Lª ThÞ H¶i</t>
  </si>
  <si>
    <t>Khoa ThÞ Thu</t>
  </si>
  <si>
    <t>B¶ng ®iÓm kú II n¨m häc  2012-2013</t>
  </si>
  <si>
    <t>Líp Cao ®¼ng §iÖn tỬ K7</t>
  </si>
  <si>
    <t>Hóa ĐC</t>
  </si>
  <si>
    <t>V. lý</t>
  </si>
  <si>
    <t>T Anh 2</t>
  </si>
  <si>
    <t>NLMLN2</t>
  </si>
  <si>
    <t>KT Điện</t>
  </si>
  <si>
    <t>ĐLĐCSVN</t>
  </si>
  <si>
    <t>TNCB1</t>
  </si>
  <si>
    <t>Hs:1</t>
  </si>
  <si>
    <t>Kỳ2</t>
  </si>
  <si>
    <t>Học Tập</t>
  </si>
  <si>
    <t>Lê Công Tuấn</t>
  </si>
  <si>
    <t>2.5</t>
  </si>
  <si>
    <t>C+</t>
  </si>
  <si>
    <t>Chinh</t>
  </si>
  <si>
    <t>2.0</t>
  </si>
  <si>
    <t>C</t>
  </si>
  <si>
    <t>Chương</t>
  </si>
  <si>
    <t>Diệu</t>
  </si>
  <si>
    <t xml:space="preserve">Phan Hữu </t>
  </si>
  <si>
    <t>Trần Mạnh</t>
  </si>
  <si>
    <t xml:space="preserve">Đào Mạnh </t>
  </si>
  <si>
    <t>0</t>
  </si>
  <si>
    <t>F</t>
  </si>
  <si>
    <t>Luân</t>
  </si>
  <si>
    <t>Ngô Doãn</t>
  </si>
  <si>
    <t>Quyết</t>
  </si>
  <si>
    <t>Nguyễn Tiến</t>
  </si>
  <si>
    <t xml:space="preserve">Bùi Tâm </t>
  </si>
  <si>
    <t>Tư</t>
  </si>
  <si>
    <t xml:space="preserve">Đỗ Trọng </t>
  </si>
  <si>
    <t xml:space="preserve">Phạm Hồng </t>
  </si>
  <si>
    <t>B</t>
  </si>
  <si>
    <t xml:space="preserve">Hoàng Mạnh </t>
  </si>
  <si>
    <t xml:space="preserve">Đặng Duy </t>
  </si>
  <si>
    <t>Vũ Huy</t>
  </si>
  <si>
    <t>Hoàng Minh</t>
  </si>
  <si>
    <t>B¶ng ®iÓm kú 2 n¨m häc  2012-2013</t>
  </si>
  <si>
    <r>
      <t xml:space="preserve">Líp Cao ®¼ng </t>
    </r>
    <r>
      <rPr>
        <sz val="12"/>
        <rFont val="Times New Roman"/>
        <family val="1"/>
      </rPr>
      <t>NGHỀ ĐIỆN CN K39</t>
    </r>
  </si>
  <si>
    <t>ĐTửCB</t>
  </si>
  <si>
    <t>T.Anh2</t>
  </si>
  <si>
    <t>KT Số</t>
  </si>
  <si>
    <t>Máynđiện</t>
  </si>
  <si>
    <t>Hs:5</t>
  </si>
  <si>
    <t xml:space="preserve">Đoàn Bá </t>
  </si>
  <si>
    <t>Cao</t>
  </si>
  <si>
    <t>Hân</t>
  </si>
  <si>
    <t>Tbkhá</t>
  </si>
  <si>
    <t xml:space="preserve">Đỗ Đức </t>
  </si>
  <si>
    <t>Hạnh</t>
  </si>
  <si>
    <t>Nguyễn Đắc</t>
  </si>
  <si>
    <t xml:space="preserve">Nguyễn Hồng </t>
  </si>
  <si>
    <t xml:space="preserve">Trần Bảo </t>
  </si>
  <si>
    <t>Khuất Quang</t>
  </si>
  <si>
    <t>Bùi Quốc</t>
  </si>
  <si>
    <t>líp c® ®iÖn tö viÔn th«ng - k7</t>
  </si>
  <si>
    <t>VËt lý 
1</t>
  </si>
  <si>
    <t>Nguyên lý
Mác 1</t>
  </si>
  <si>
    <t>LuËt 
§C</t>
  </si>
  <si>
    <t>§­êng lèi
 CM</t>
  </si>
  <si>
    <t>Tin 
§C</t>
  </si>
  <si>
    <t>To¸n 
CC 1</t>
  </si>
  <si>
    <t>T.Anh
 1</t>
  </si>
  <si>
    <t>TBC 
kú1</t>
  </si>
  <si>
    <t>Hãa 
§C</t>
  </si>
  <si>
    <t>VËt lý 
2</t>
  </si>
  <si>
    <t>To¸n 
CC2</t>
  </si>
  <si>
    <t>Anh v¨n
 2</t>
  </si>
  <si>
    <t>NLCNM
 LN2</t>
  </si>
  <si>
    <t>HH 
VKT</t>
  </si>
  <si>
    <t>TT 
HCM</t>
  </si>
  <si>
    <t>TBC 
kú 2</t>
  </si>
  <si>
    <t>TBC 
CN</t>
  </si>
  <si>
    <t>Xếp
loại</t>
  </si>
  <si>
    <t>Chuân</t>
  </si>
  <si>
    <t>Bùi Tuấn</t>
  </si>
  <si>
    <t>Bùi Nam</t>
  </si>
  <si>
    <t xml:space="preserve">Dương Mạnh </t>
  </si>
  <si>
    <t>Vũ Mạnh</t>
  </si>
  <si>
    <t xml:space="preserve">  KẾT QUẢ SƠ KẾT HỌC KỲ  NĂM HỌC 2012 - 2013</t>
  </si>
  <si>
    <t>VLD</t>
  </si>
  <si>
    <t>§KT-LTM1</t>
  </si>
  <si>
    <t>M¸y ®iÖn</t>
  </si>
  <si>
    <t xml:space="preserve">An toµn </t>
  </si>
  <si>
    <t>Cung cÊp</t>
  </si>
  <si>
    <t>§KLG</t>
  </si>
  <si>
    <t>T§§</t>
  </si>
  <si>
    <t>HS:8</t>
  </si>
  <si>
    <t>HÖ sè 2</t>
  </si>
  <si>
    <t>Hª sè: 7</t>
  </si>
  <si>
    <t>HÖ sè 4</t>
  </si>
  <si>
    <t xml:space="preserve">Vò M¹nh </t>
  </si>
  <si>
    <t xml:space="preserve">§inh §×nh </t>
  </si>
  <si>
    <t>Mạch điện</t>
  </si>
  <si>
    <t>Anh văn</t>
  </si>
  <si>
    <t>Vật liệu</t>
  </si>
  <si>
    <r>
      <t xml:space="preserve">CBC </t>
    </r>
    <r>
      <rPr>
        <sz val="10"/>
        <color indexed="10"/>
        <rFont val="Times New Roman"/>
        <family val="1"/>
      </rPr>
      <t>Kì 1</t>
    </r>
  </si>
  <si>
    <t>Điện tử cơ bản</t>
  </si>
  <si>
    <t>Khí cụ điện</t>
  </si>
  <si>
    <t>Kỹ thuật số</t>
  </si>
  <si>
    <t>K.T Lạnh</t>
  </si>
  <si>
    <t>KT nguội</t>
  </si>
  <si>
    <t xml:space="preserve">Pháp Luạt </t>
  </si>
  <si>
    <t>TBC Kì 2</t>
  </si>
  <si>
    <t>TBC Ca năm</t>
  </si>
  <si>
    <t>Lê Anh Đức</t>
  </si>
  <si>
    <t>Đinh Trường Giang</t>
  </si>
  <si>
    <t>Giang</t>
  </si>
  <si>
    <t>Hoàng Liên Hiệp</t>
  </si>
  <si>
    <t>Nguyễn Xuân Hiếu</t>
  </si>
  <si>
    <t>Trương Văn Hoàng</t>
  </si>
  <si>
    <t xml:space="preserve">Khá </t>
  </si>
  <si>
    <t>Đinh Văn Hoàng</t>
  </si>
  <si>
    <t>Đinh Văn Hồng</t>
  </si>
  <si>
    <t>Phạm Ngọc Hùng</t>
  </si>
  <si>
    <t>Bùi Văn Lộc</t>
  </si>
  <si>
    <t>Lộc</t>
  </si>
  <si>
    <t>Nguyễn Thành Long</t>
  </si>
  <si>
    <t>Ngô Văn Mạnh</t>
  </si>
  <si>
    <t>Nguyễn Thị Minh</t>
  </si>
  <si>
    <t>Lê Đình Ngọc</t>
  </si>
  <si>
    <t>Nguyễn Văn Phóng</t>
  </si>
  <si>
    <t>Phóng</t>
  </si>
  <si>
    <t>Vũ Văn Thu</t>
  </si>
  <si>
    <t>Ngô Xuân Tỉnh</t>
  </si>
  <si>
    <t>Tỉnh</t>
  </si>
  <si>
    <t>Phạm Đăng Khoa</t>
  </si>
  <si>
    <t>Đỗ Mạnh Sơn</t>
  </si>
  <si>
    <t>Đinh Huy Hoàng</t>
  </si>
  <si>
    <t>Kỹ thuật SC</t>
  </si>
  <si>
    <t>TTtrang bị điện</t>
  </si>
  <si>
    <t>TTđiện tử CN</t>
  </si>
  <si>
    <t>TBC kỳ I</t>
  </si>
  <si>
    <t>TTđường dây,TBA</t>
  </si>
  <si>
    <t>KTlập trình PLC</t>
  </si>
  <si>
    <t>TTậpPLC</t>
  </si>
  <si>
    <t>Yêú</t>
  </si>
  <si>
    <t>LỚP: TRUNG CẤP CÔNG NGHỆ TỰ ĐỘNG - KHÓA 8</t>
  </si>
  <si>
    <t>Cơ sở KTĐ</t>
  </si>
  <si>
    <t>Vẽ kỹ thuật</t>
  </si>
  <si>
    <t>Ph¸p luËt</t>
  </si>
  <si>
    <t>§KT-LTM2</t>
  </si>
  <si>
    <t>Anh V¨n 2</t>
  </si>
  <si>
    <t>CS c«ng nghÖ CTM</t>
  </si>
  <si>
    <t>An Toµn §iÖn</t>
  </si>
  <si>
    <t>Kü ThuËt c¶m biÕn</t>
  </si>
  <si>
    <t>Điện tử công nghiệp</t>
  </si>
  <si>
    <t>Ngô Chí</t>
  </si>
  <si>
    <t>Nguyễn Bá</t>
  </si>
  <si>
    <t>Nguyễn Hoàng</t>
  </si>
  <si>
    <t>Thượng</t>
  </si>
  <si>
    <t>Bùi Thị Thu</t>
  </si>
  <si>
    <t>Hứa Mạnh</t>
  </si>
  <si>
    <t>Tuyển</t>
  </si>
  <si>
    <t>Phạm Tuấn</t>
  </si>
  <si>
    <t>Nguyễn Quốc</t>
  </si>
  <si>
    <t>LỚP: TH ĐIỆN 2 HẠ LONG - KHÓA 7</t>
  </si>
  <si>
    <t>Năm 2011-2012</t>
  </si>
  <si>
    <t>HỌC KỲ I(2012-2013)</t>
  </si>
  <si>
    <t>HỌC KỲ II (2012-2013)</t>
  </si>
  <si>
    <t>Điểm tổng kết</t>
  </si>
  <si>
    <t>Tiếng Anh</t>
  </si>
  <si>
    <t>CS KTĐ 1</t>
  </si>
  <si>
    <t>VL Điện</t>
  </si>
  <si>
    <t>Đo lường điện</t>
  </si>
  <si>
    <t>ĐKT -LTM 2</t>
  </si>
  <si>
    <t>Hệ số</t>
  </si>
  <si>
    <t>Trần Đức</t>
  </si>
  <si>
    <t>Phạm Hùng</t>
  </si>
  <si>
    <t>Xóa tên</t>
  </si>
  <si>
    <t xml:space="preserve">Lê Khắc </t>
  </si>
  <si>
    <t>Nguyễn Viết</t>
  </si>
  <si>
    <t xml:space="preserve">Lê Viết </t>
  </si>
  <si>
    <t>Nguyễn Quân</t>
  </si>
  <si>
    <t>Tô Thành</t>
  </si>
  <si>
    <t>Đặng Ngọc</t>
  </si>
  <si>
    <t>Dương Việt</t>
  </si>
  <si>
    <t>Ngô Quang</t>
  </si>
  <si>
    <t>Ngô Sĩ</t>
  </si>
  <si>
    <t xml:space="preserve">Bùi Hữu </t>
  </si>
  <si>
    <t>Hoàn</t>
  </si>
  <si>
    <t>Dương Thanh</t>
  </si>
  <si>
    <t>Đặng Đình</t>
  </si>
  <si>
    <t>Nguyễn Trung</t>
  </si>
  <si>
    <t>Đào Đức</t>
  </si>
  <si>
    <t>Phạm Xuân</t>
  </si>
  <si>
    <t xml:space="preserve">Đào Hồng </t>
  </si>
  <si>
    <t xml:space="preserve">Trần Hồng </t>
  </si>
  <si>
    <t>Vũ Đình</t>
  </si>
  <si>
    <t>Trần Quang</t>
  </si>
  <si>
    <t xml:space="preserve">Phạm Thanh </t>
  </si>
  <si>
    <t xml:space="preserve">Đỗ Mạnh </t>
  </si>
  <si>
    <t>Tạ Thanh</t>
  </si>
  <si>
    <t>Trịnh Thanh</t>
  </si>
  <si>
    <t>Phạm Ngọc</t>
  </si>
  <si>
    <t>Đỗ Huy</t>
  </si>
  <si>
    <t xml:space="preserve">Phạm Văn </t>
  </si>
  <si>
    <t xml:space="preserve">Phạm An </t>
  </si>
  <si>
    <t>Hoàng Nguyễn</t>
  </si>
  <si>
    <t>Bùi Đức</t>
  </si>
  <si>
    <t>Nhật</t>
  </si>
  <si>
    <t xml:space="preserve">Lê Văn </t>
  </si>
  <si>
    <t>LỚP: TH ĐIỆN 3 HẠ LONG - KHÓA 7</t>
  </si>
  <si>
    <t>HỌC KỲ I (2012-2013)</t>
  </si>
  <si>
    <t>Vũ Thế</t>
  </si>
  <si>
    <t>Đồng Ngọc</t>
  </si>
  <si>
    <t>Phạm Đức</t>
  </si>
  <si>
    <t>Ngô Đại</t>
  </si>
  <si>
    <t>Vũ Duy</t>
  </si>
  <si>
    <t>Đinh Thị</t>
  </si>
  <si>
    <t>Huyền</t>
  </si>
  <si>
    <t>Nông Thành</t>
  </si>
  <si>
    <t>Nguyễn Xuân</t>
  </si>
  <si>
    <t xml:space="preserve"> Nguyễn Tuấn </t>
  </si>
  <si>
    <t>Nhân</t>
  </si>
  <si>
    <t xml:space="preserve">Bùi Kim </t>
  </si>
  <si>
    <t>Phương</t>
  </si>
  <si>
    <t>Trương Tuấn</t>
  </si>
  <si>
    <t xml:space="preserve">Lê Hoàn </t>
  </si>
  <si>
    <t>Hoàng Thái</t>
  </si>
  <si>
    <t>Lưu Xuân</t>
  </si>
  <si>
    <t xml:space="preserve">Nguyễn Nhật </t>
  </si>
  <si>
    <t xml:space="preserve">Ngô Quốc </t>
  </si>
  <si>
    <t xml:space="preserve">Chu Ngọc </t>
  </si>
  <si>
    <t xml:space="preserve">Tường Thế </t>
  </si>
  <si>
    <t>Văn</t>
  </si>
  <si>
    <t xml:space="preserve">Mao Thế </t>
  </si>
  <si>
    <t>Vũ Nhật</t>
  </si>
  <si>
    <t>Lê Anh</t>
  </si>
  <si>
    <t>Cao Thanh</t>
  </si>
  <si>
    <t>Đặng Tiểu</t>
  </si>
  <si>
    <t>Trần Kiên</t>
  </si>
  <si>
    <t xml:space="preserve">Nguyễn Thu </t>
  </si>
  <si>
    <t>Hà</t>
  </si>
  <si>
    <t>Nguyễn Tùng</t>
  </si>
  <si>
    <t xml:space="preserve">Nguyễn Thị Hương </t>
  </si>
  <si>
    <t xml:space="preserve">Lê Thị Hoài </t>
  </si>
  <si>
    <t>Đào Mạnh</t>
  </si>
  <si>
    <t>BẢNG KẾT ĐIỂM 2012 - 2013</t>
  </si>
  <si>
    <t>kÕt qu¶ n¨m häc 2012 - 2013</t>
  </si>
  <si>
    <t>LỚP: TRUNG CẤP NGHỀ ĐIỆN CN- KHÓA 39</t>
  </si>
  <si>
    <t>BẢNG TỔNG KẾT ĐIỂM CẢ NĂM 2012- 2013</t>
  </si>
  <si>
    <t>B¶ng tæng kÕt - n¨m häc 2012-2013</t>
  </si>
  <si>
    <t>líp: TCCN.hÖ thèng ®iÖn - k8</t>
  </si>
  <si>
    <t>CS Kỹ thuật điện</t>
  </si>
  <si>
    <t>Vẽ KT điện</t>
  </si>
  <si>
    <t>Vật liệu điện</t>
  </si>
  <si>
    <t>An toµn ®iÖn</t>
  </si>
  <si>
    <t>C¬ së KT ®iÖn 2</t>
  </si>
  <si>
    <t>TiÕng anh 2</t>
  </si>
  <si>
    <t>TB kú II</t>
  </si>
  <si>
    <t>§Æng V¨n</t>
  </si>
  <si>
    <t xml:space="preserve">TrÇn ThÕ </t>
  </si>
  <si>
    <t>§Þnh</t>
  </si>
  <si>
    <t>Ph¹m ThÞ</t>
  </si>
  <si>
    <t>Hßa</t>
  </si>
  <si>
    <t>§ç Thanh</t>
  </si>
  <si>
    <t xml:space="preserve">§ç Quang </t>
  </si>
  <si>
    <t xml:space="preserve">Lª Hång </t>
  </si>
  <si>
    <t>Nhµn</t>
  </si>
  <si>
    <t>Ph¹m §øc</t>
  </si>
  <si>
    <t>NguyÔn ThiÖn</t>
  </si>
  <si>
    <t>NguyÔn Xu©n</t>
  </si>
  <si>
    <t>§inh ThÞ Thïy</t>
  </si>
  <si>
    <t>V©n</t>
  </si>
  <si>
    <t>Ph¹m Thu</t>
  </si>
  <si>
    <t>Thuû</t>
  </si>
  <si>
    <t>Vò TuÊn</t>
  </si>
  <si>
    <t>líp cao ®¼ng HÖ THèNG ®iÖn - k7</t>
  </si>
  <si>
    <t xml:space="preserve">Nguyªn lý </t>
  </si>
  <si>
    <t>GD Quèc phßng</t>
  </si>
  <si>
    <t>LuËt ®¹i c­¬ng</t>
  </si>
  <si>
    <t>§­êng lèi cm</t>
  </si>
  <si>
    <t xml:space="preserve">Kü thuËt ®iÖn </t>
  </si>
  <si>
    <t>TB Kú II (Niªn chÕ)</t>
  </si>
  <si>
    <t>TB kú II (TÝn chØ)</t>
  </si>
  <si>
    <t>XÕp lo¹i HT theo niªn chÕ</t>
  </si>
  <si>
    <t>XÕp lo¹i HT theo tÝn chØ</t>
  </si>
  <si>
    <t>§¹o ®øc</t>
  </si>
  <si>
    <t>Lý thuyÕt m¹ch</t>
  </si>
  <si>
    <t>Nguyªn lý M¸c LN</t>
  </si>
  <si>
    <t>Hãa ®¹i c­¬ng</t>
  </si>
  <si>
    <t>ThÝ nghiÖm CB</t>
  </si>
  <si>
    <t>H×nh häa VKT</t>
  </si>
  <si>
    <t>§o l­êng</t>
  </si>
  <si>
    <t>To¸n Cao cÊp 2</t>
  </si>
  <si>
    <t>TB häc tËp (niªn chÕ)</t>
  </si>
  <si>
    <t>TB häc tËp (tÝn chØ)</t>
  </si>
  <si>
    <t>TrÇn §oµn</t>
  </si>
  <si>
    <t>Lª B¸</t>
  </si>
  <si>
    <t>BÝnh</t>
  </si>
  <si>
    <t>§µm V¨n</t>
  </si>
  <si>
    <t>Dù</t>
  </si>
  <si>
    <t>Gi¬n</t>
  </si>
  <si>
    <t>NguyÔn §×nh</t>
  </si>
  <si>
    <t>Gi¸p §×nh</t>
  </si>
  <si>
    <t>Huynh</t>
  </si>
  <si>
    <t>Ng« V¨n</t>
  </si>
  <si>
    <t>Lû Phæ</t>
  </si>
  <si>
    <t>S¸ng</t>
  </si>
  <si>
    <t>Toµn</t>
  </si>
  <si>
    <t>T« V¨n</t>
  </si>
  <si>
    <t>TrÇn Quang</t>
  </si>
  <si>
    <t>NguyÔn ThÕ</t>
  </si>
  <si>
    <t>B¶ng tæng kÕt kú I - n¨m häc 2012-2013</t>
  </si>
  <si>
    <t>líp cao ®¼ng liªn th«ng Kü ThuËt §iÖn - k5</t>
  </si>
  <si>
    <t>§­êng lèi cm cña ®csvn</t>
  </si>
  <si>
    <t>Nguyªn lý m¸c lª-nin</t>
  </si>
  <si>
    <t>T­ t­ëng hcm</t>
  </si>
  <si>
    <t>TiÕng anh giao tiÕp</t>
  </si>
  <si>
    <t>VËt lý ®¹i c­¬ng 1</t>
  </si>
  <si>
    <t xml:space="preserve">Cao ThÞ Kim </t>
  </si>
  <si>
    <t>Líp KT§</t>
  </si>
  <si>
    <t xml:space="preserve">§oµn TuÊn </t>
  </si>
  <si>
    <t>"</t>
  </si>
  <si>
    <t>C­¬ng</t>
  </si>
  <si>
    <t>N«ng V¨n</t>
  </si>
  <si>
    <t>Ph¹m TiÕn</t>
  </si>
  <si>
    <t>Dòng</t>
  </si>
  <si>
    <t>NguyÔn Tr­êng</t>
  </si>
  <si>
    <t>TrÇn Trung</t>
  </si>
  <si>
    <t>H­íng</t>
  </si>
  <si>
    <t>§Ëu B¸</t>
  </si>
  <si>
    <t>Ng÷</t>
  </si>
  <si>
    <t>T¹ V¨n</t>
  </si>
  <si>
    <t>Nho</t>
  </si>
  <si>
    <t xml:space="preserve">NguyÔn H÷u </t>
  </si>
  <si>
    <t>NhuËn</t>
  </si>
  <si>
    <t xml:space="preserve">Vò Xu©n </t>
  </si>
  <si>
    <t>Quý</t>
  </si>
  <si>
    <t>Sinh</t>
  </si>
  <si>
    <t>NguyÔn Träng</t>
  </si>
  <si>
    <t>Tho¹i</t>
  </si>
  <si>
    <t xml:space="preserve">Ph¹m S¬n </t>
  </si>
  <si>
    <t>§Æng Quèc</t>
  </si>
  <si>
    <t>ViÖt</t>
  </si>
  <si>
    <t xml:space="preserve">V­¬ng Toµn </t>
  </si>
  <si>
    <t>V÷ng</t>
  </si>
  <si>
    <t>líp cao ®¼ng liªn th«ng HÖ THèNG ®iÖn - k5</t>
  </si>
  <si>
    <t>§­êng lèi cm
cña ®csvn</t>
  </si>
  <si>
    <t>Nguyªn lý
m¸c lª-nin</t>
  </si>
  <si>
    <t>TiÕng anh
giao tiÕp</t>
  </si>
  <si>
    <t>VËt lý
®¹i c­¬ng 1</t>
  </si>
  <si>
    <t xml:space="preserve">NguyÔn Hoµng </t>
  </si>
  <si>
    <t>Hµ</t>
  </si>
  <si>
    <t>Líp HT§</t>
  </si>
  <si>
    <t>Lª Trung</t>
  </si>
  <si>
    <t>Vò §øc Tïng</t>
  </si>
  <si>
    <t>NguyÔn T.Hång</t>
  </si>
  <si>
    <t xml:space="preserve">Mai V¨n </t>
  </si>
  <si>
    <t>Bïi Quang</t>
  </si>
  <si>
    <t>Hoµng Quèc</t>
  </si>
  <si>
    <t>BẢNG KẾT QUẢ HỌC TẬP NĂM HỌC 2012 - 2013</t>
  </si>
  <si>
    <t xml:space="preserve">                 LỚP TCN - ĐIỆN LẠNH K39</t>
  </si>
  <si>
    <t>Vẽ KT+Vẽ điện</t>
  </si>
  <si>
    <t>TK Kỳ I</t>
  </si>
  <si>
    <t>K.T.nguội</t>
  </si>
  <si>
    <t>K.T.điện tử</t>
  </si>
  <si>
    <t>Cơ kỹ thuật</t>
  </si>
  <si>
    <t>Máy Điện</t>
  </si>
  <si>
    <t>T.T. Gò</t>
  </si>
  <si>
    <t>CSN.thủy lực</t>
  </si>
  <si>
    <t>TK Kỳ II</t>
  </si>
  <si>
    <t>TB cá năm</t>
  </si>
  <si>
    <t>H S: 3</t>
  </si>
  <si>
    <t>HS: 2</t>
  </si>
  <si>
    <t>HS: 5</t>
  </si>
  <si>
    <t>HS :2</t>
  </si>
  <si>
    <t>H S: 1</t>
  </si>
  <si>
    <t>HS :1</t>
  </si>
  <si>
    <t>HS: 1</t>
  </si>
  <si>
    <t xml:space="preserve">Nguyễn Như </t>
  </si>
  <si>
    <t xml:space="preserve"> Huấn</t>
  </si>
  <si>
    <t xml:space="preserve"> Kiên</t>
  </si>
  <si>
    <t>Đồng Quang</t>
  </si>
  <si>
    <t xml:space="preserve"> Tĩnh</t>
  </si>
  <si>
    <t xml:space="preserve">                                        BẢNG KẾT QUẢ HỌC TẬP NĂM HỌC 2012--2013</t>
  </si>
  <si>
    <t xml:space="preserve">T QUẢ HỌC TẬP NĂM HỌC 2012- 2013    </t>
  </si>
  <si>
    <t xml:space="preserve">                                        LỚP TCN - ĐIỆN LẠNH K38</t>
  </si>
  <si>
    <t>Điện tử cs</t>
  </si>
  <si>
    <t>Kỹ thuật vsl</t>
  </si>
  <si>
    <t>An toàn ĐL</t>
  </si>
  <si>
    <t>TT Hàn</t>
  </si>
  <si>
    <t>HTML- DD</t>
  </si>
  <si>
    <t>HTML-CN</t>
  </si>
  <si>
    <t>CSKT-NLĐHKK</t>
  </si>
  <si>
    <t>HT-ĐH cục bộ</t>
  </si>
  <si>
    <t>Đ.T.B.kỳ 1</t>
  </si>
  <si>
    <t>HTĐHKK Trung tâm</t>
  </si>
  <si>
    <t>TB kỳ II</t>
  </si>
  <si>
    <t>TB cả năm</t>
  </si>
  <si>
    <t xml:space="preserve"> H.S:3</t>
  </si>
  <si>
    <t>H.S:3</t>
  </si>
  <si>
    <t xml:space="preserve"> H.S:2</t>
  </si>
  <si>
    <t xml:space="preserve">  HS:4 </t>
  </si>
  <si>
    <t xml:space="preserve">  HS:2 </t>
  </si>
  <si>
    <t xml:space="preserve">  HS:7 </t>
  </si>
  <si>
    <t>H.S: 7</t>
  </si>
  <si>
    <t xml:space="preserve"> H.S:4</t>
  </si>
  <si>
    <t>Phạm Văn      Diện</t>
  </si>
  <si>
    <t>Nguyễn Văn    Đức</t>
  </si>
  <si>
    <t>Trần Văn         Hải</t>
  </si>
  <si>
    <t>Lê Đình           Hoa</t>
  </si>
  <si>
    <t>Lưu Thanh      Khuê</t>
  </si>
  <si>
    <t>Vũ Thành       Luân</t>
  </si>
  <si>
    <t>Thẩm Văn       Sơn</t>
  </si>
  <si>
    <t>Đinh Văn        Thực</t>
  </si>
  <si>
    <t>Đỗ Văn           Tiễn</t>
  </si>
  <si>
    <t>Phạm Văn       Việt</t>
  </si>
  <si>
    <t>Vũ Ngọc         Xuân</t>
  </si>
  <si>
    <t>Phạm Đình      Đẳng</t>
  </si>
  <si>
    <t>Đỗ Văn            Phong</t>
  </si>
  <si>
    <t>Vũ Hữu            Khu</t>
  </si>
  <si>
    <t>Phạm Trung     Kiên</t>
  </si>
  <si>
    <t>Quan Văn        Hiếu</t>
  </si>
  <si>
    <t>Nguyễn Phước Huy</t>
  </si>
  <si>
    <t>BẢNG ĐIỂM NĂM HỌC 2012-2013</t>
  </si>
  <si>
    <t xml:space="preserve">  KẾT QUẢ SƠ KẾT  NĂM HỌC 2012 - 2013</t>
  </si>
  <si>
    <t>LỚP CĐN ĐIỆN K38</t>
  </si>
  <si>
    <t>ATLĐ</t>
  </si>
  <si>
    <t>KTCB</t>
  </si>
  <si>
    <t>TTN</t>
  </si>
  <si>
    <t>CCĐ</t>
  </si>
  <si>
    <t>TBĐGD</t>
  </si>
  <si>
    <t>ĐTCS</t>
  </si>
  <si>
    <t>TBĐ</t>
  </si>
  <si>
    <t>KTL</t>
  </si>
  <si>
    <t>TBC kì 1</t>
  </si>
  <si>
    <t>TĐĐ</t>
  </si>
  <si>
    <t>TTTBĐ</t>
  </si>
  <si>
    <t>SCVHMĐ</t>
  </si>
  <si>
    <t>PLCcb</t>
  </si>
  <si>
    <t>TTLĐĐ</t>
  </si>
  <si>
    <t>Xếp loại cả năm</t>
  </si>
  <si>
    <t>TBC cả năm</t>
  </si>
  <si>
    <t>Đạo Đức cả năm</t>
  </si>
  <si>
    <t>Hs:6</t>
  </si>
  <si>
    <t>Mai Đức Anh</t>
  </si>
  <si>
    <t>TỐT</t>
  </si>
  <si>
    <t>Bùi Công Bình</t>
  </si>
  <si>
    <t>Phạm Văn Cường</t>
  </si>
  <si>
    <t>Bùi Văn Chiến</t>
  </si>
  <si>
    <t>XUẤT SẮC</t>
  </si>
  <si>
    <t>Nguyễn Thị Dung</t>
  </si>
  <si>
    <t>Vũ Văn Đãn</t>
  </si>
  <si>
    <t>6.0</t>
  </si>
  <si>
    <t>Trần Văn Đại</t>
  </si>
  <si>
    <t>0.0</t>
  </si>
  <si>
    <t>5.0</t>
  </si>
  <si>
    <t>Phạm Trọng Đạt</t>
  </si>
  <si>
    <t>Nguyễn Thành Đồng</t>
  </si>
  <si>
    <t>Phạm Văn Đoàn</t>
  </si>
  <si>
    <t>Lê Tuấn Hải</t>
  </si>
  <si>
    <t>Phạm Văn hiệp</t>
  </si>
  <si>
    <t>7.0</t>
  </si>
  <si>
    <t>Phạm Thế Ninh</t>
  </si>
  <si>
    <t>Đỗ Văn Luân</t>
  </si>
  <si>
    <t>8.0</t>
  </si>
  <si>
    <t>Đoàn Văn Lộc</t>
  </si>
  <si>
    <t>Nguyễn Hoàng Nam</t>
  </si>
  <si>
    <t>Trần Văn Quỳnh</t>
  </si>
  <si>
    <t>Nguyễn Văn Tam</t>
  </si>
  <si>
    <t>Đinh Quyết Thắng</t>
  </si>
  <si>
    <t>Tô Minh Tuấn</t>
  </si>
  <si>
    <t>Nguyễn Tuấn Ngọc</t>
  </si>
  <si>
    <t>Nguyễn Văn Thông</t>
  </si>
  <si>
    <t>Vũ Thị Huyền Trang</t>
  </si>
  <si>
    <t>BẢNG ĐIỂM TỔNG KẾT NĂM HỌC 2012 - 2013</t>
  </si>
  <si>
    <t>LỚP: BTN ĐIỆN - KHÓA 7</t>
  </si>
  <si>
    <t>Năm 2012-2013</t>
  </si>
  <si>
    <t>Chính Trị</t>
  </si>
  <si>
    <t>Anh 1</t>
  </si>
  <si>
    <t>Lê Nguyệt</t>
  </si>
  <si>
    <t>Ngô Tuấn</t>
  </si>
  <si>
    <t>Vũ Thị Mai</t>
  </si>
  <si>
    <t>SX</t>
  </si>
  <si>
    <t>Đạo</t>
  </si>
  <si>
    <t>Bùi Nguyệt</t>
  </si>
  <si>
    <t>Hằng</t>
  </si>
  <si>
    <t>Nguyễn Thị Bích</t>
  </si>
  <si>
    <t>Phượng</t>
  </si>
  <si>
    <t>Đoàn Văn</t>
  </si>
  <si>
    <t>Sâm</t>
  </si>
  <si>
    <t>Nguyễn T Thanh</t>
  </si>
  <si>
    <t xml:space="preserve">Nguyễn Thị </t>
  </si>
  <si>
    <t>Thuần</t>
  </si>
  <si>
    <t>Nguyễn Sơn</t>
  </si>
  <si>
    <t>Phạm Anh</t>
  </si>
  <si>
    <t>Trưởng</t>
  </si>
  <si>
    <t xml:space="preserve">                      BANG ĐIỂM NĂM HỌC 2012 - 2013</t>
  </si>
  <si>
    <t>LỚP: TH ĐIỆN CN - KHÓA 8</t>
  </si>
  <si>
    <t xml:space="preserve">TB kỳ I </t>
  </si>
  <si>
    <t xml:space="preserve">Xếp loại </t>
  </si>
  <si>
    <t>Pháp Luật</t>
  </si>
  <si>
    <t>Điện tử CN</t>
  </si>
  <si>
    <t>Tin ĐC</t>
  </si>
  <si>
    <t>Điện KT 2</t>
  </si>
  <si>
    <t>Anh Văn2</t>
  </si>
  <si>
    <t>T.T nguội</t>
  </si>
  <si>
    <t>An toàn điện</t>
  </si>
  <si>
    <t xml:space="preserve">TB kỳ II </t>
  </si>
  <si>
    <t>TB Ca nam</t>
  </si>
  <si>
    <t>Xếp loại ca nam</t>
  </si>
  <si>
    <t>Đạo đức  ca nam</t>
  </si>
  <si>
    <t>Chính</t>
  </si>
  <si>
    <t>Cương</t>
  </si>
  <si>
    <t>kha</t>
  </si>
  <si>
    <t>Phạm Biên</t>
  </si>
  <si>
    <t>tot</t>
  </si>
  <si>
    <t xml:space="preserve">Phạm Minh </t>
  </si>
  <si>
    <t>Nguyễn Anh</t>
  </si>
  <si>
    <t>XS¾c</t>
  </si>
  <si>
    <t>Hợp</t>
  </si>
  <si>
    <t>Oánh</t>
  </si>
  <si>
    <t>Quỳnh</t>
  </si>
  <si>
    <t>Vũ Đức</t>
  </si>
  <si>
    <t>Phạm Tùng</t>
  </si>
  <si>
    <t>Thơm</t>
  </si>
  <si>
    <t>Ngô Sơn</t>
  </si>
  <si>
    <t xml:space="preserve">Tùng </t>
  </si>
  <si>
    <t>Trần Xuân</t>
  </si>
  <si>
    <t>Tứ</t>
  </si>
  <si>
    <t>Đàm Đình</t>
  </si>
  <si>
    <t>Chu Quốc</t>
  </si>
  <si>
    <t>Đặng Đức</t>
  </si>
  <si>
    <t>Hiển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</si>
</sst>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;[Red]0.0"/>
    <numFmt numFmtId="167" formatCode="_(* #,##0.0_);_(* \(#,##0.0\);_(* &quot;-&quot;??_);_(@_)"/>
    <numFmt numFmtId="168" formatCode="#,##0.0_);\(#,##0.0\)"/>
    <numFmt numFmtId="169" formatCode="#,##0.0;[Red]#,##0.0"/>
    <numFmt numFmtId="170" formatCode="_(* #,##0_);_(* \(#,##0\);_(* &quot;-&quot;??_);_(@_)"/>
  </numFmts>
  <fonts count="160">
    <font>
      <sz val="10"/>
      <name val="Arial"/>
      <family val="0"/>
    </font>
    <font>
      <sz val="8"/>
      <name val="Arial"/>
      <family val="0"/>
    </font>
    <font>
      <sz val="12"/>
      <name val=".VnTimeH"/>
      <family val="2"/>
    </font>
    <font>
      <sz val="14"/>
      <name val=".VnTimeH"/>
      <family val="2"/>
    </font>
    <font>
      <b/>
      <i/>
      <sz val="14"/>
      <name val=".VnTime"/>
      <family val="2"/>
    </font>
    <font>
      <sz val="12"/>
      <name val=".VnArial NarrowH"/>
      <family val="2"/>
    </font>
    <font>
      <sz val="14"/>
      <name val=".VnArial Narrow"/>
      <family val="2"/>
    </font>
    <font>
      <b/>
      <sz val="11"/>
      <color indexed="8"/>
      <name val=".VnArial Narrow"/>
      <family val="2"/>
    </font>
    <font>
      <b/>
      <sz val="11"/>
      <name val=".VnArial Narrow"/>
      <family val="2"/>
    </font>
    <font>
      <sz val="14"/>
      <name val="Times New Roman"/>
      <family val="1"/>
    </font>
    <font>
      <sz val="10"/>
      <name val=".VnArial Narrow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sz val="11"/>
      <name val=".VnTime"/>
      <family val="2"/>
    </font>
    <font>
      <sz val="11"/>
      <color indexed="8"/>
      <name val=".VnArial Narrow"/>
      <family val="2"/>
    </font>
    <font>
      <sz val="10"/>
      <name val="Times New Roman"/>
      <family val="1"/>
    </font>
    <font>
      <b/>
      <sz val="12"/>
      <name val=".VnTimeH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.VnArial Narrow"/>
      <family val="2"/>
    </font>
    <font>
      <b/>
      <sz val="10"/>
      <name val="Times New Roman"/>
      <family val="1"/>
    </font>
    <font>
      <b/>
      <sz val="10"/>
      <name val=".VnTime"/>
      <family val="2"/>
    </font>
    <font>
      <b/>
      <sz val="8"/>
      <name val=".VnTime"/>
      <family val="2"/>
    </font>
    <font>
      <sz val="10"/>
      <name val=".VnTime"/>
      <family val="2"/>
    </font>
    <font>
      <b/>
      <sz val="9"/>
      <color indexed="8"/>
      <name val=".VnArial Narrow"/>
      <family val="2"/>
    </font>
    <font>
      <sz val="9"/>
      <name val=".Vn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.VnTimeH"/>
      <family val="2"/>
    </font>
    <font>
      <sz val="7"/>
      <name val=".VnTime"/>
      <family val="2"/>
    </font>
    <font>
      <sz val="8"/>
      <name val=".VnTime"/>
      <family val="2"/>
    </font>
    <font>
      <sz val="12"/>
      <name val=".vntime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.VnTime"/>
      <family val="2"/>
    </font>
    <font>
      <sz val="11"/>
      <color indexed="8"/>
      <name val="Times New Roman"/>
      <family val="1"/>
    </font>
    <font>
      <b/>
      <i/>
      <sz val="12"/>
      <name val=".vntime"/>
      <family val="2"/>
    </font>
    <font>
      <sz val="8"/>
      <name val=".VnTimeH"/>
      <family val="2"/>
    </font>
    <font>
      <sz val="13"/>
      <name val=".vntime"/>
      <family val="2"/>
    </font>
    <font>
      <sz val="8"/>
      <name val=".VnArial"/>
      <family val="2"/>
    </font>
    <font>
      <sz val="10"/>
      <color indexed="10"/>
      <name val=".vntime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.VnArial"/>
      <family val="2"/>
    </font>
    <font>
      <sz val="10"/>
      <name val=".VnTimeH"/>
      <family val="2"/>
    </font>
    <font>
      <b/>
      <sz val="9"/>
      <name val="Tahoma"/>
      <family val="0"/>
    </font>
    <font>
      <sz val="9"/>
      <name val="Tahoma"/>
      <family val="0"/>
    </font>
    <font>
      <b/>
      <sz val="16"/>
      <name val="Times New Roman"/>
      <family val="1"/>
    </font>
    <font>
      <b/>
      <sz val="16"/>
      <name val=".VnTime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b/>
      <sz val="8"/>
      <color indexed="8"/>
      <name val="Cambria"/>
      <family val="1"/>
    </font>
    <font>
      <sz val="9"/>
      <name val=".VnTime"/>
      <family val="2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3"/>
      <name val="Arial"/>
      <family val="0"/>
    </font>
    <font>
      <sz val="14"/>
      <name val="Arial"/>
      <family val="2"/>
    </font>
    <font>
      <b/>
      <sz val="11"/>
      <name val=".VnTime"/>
      <family val="2"/>
    </font>
    <font>
      <b/>
      <sz val="10"/>
      <color indexed="8"/>
      <name val="Times New Roman"/>
      <family val="1"/>
    </font>
    <font>
      <sz val="11"/>
      <name val=".VnArial Narrow"/>
      <family val="2"/>
    </font>
    <font>
      <sz val="10"/>
      <color indexed="8"/>
      <name val=".VnArial Narrow"/>
      <family val="2"/>
    </font>
    <font>
      <b/>
      <i/>
      <sz val="10"/>
      <color indexed="8"/>
      <name val=".VnArial Narrow"/>
      <family val="2"/>
    </font>
    <font>
      <i/>
      <sz val="14"/>
      <name val=".VnTime"/>
      <family val="2"/>
    </font>
    <font>
      <sz val="16"/>
      <color indexed="12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12"/>
      <name val=".VnArial NarrowH"/>
      <family val="2"/>
    </font>
    <font>
      <b/>
      <sz val="14"/>
      <color indexed="8"/>
      <name val=".VnArial NarrowH"/>
      <family val="2"/>
    </font>
    <font>
      <b/>
      <sz val="10"/>
      <color indexed="8"/>
      <name val=".VnArial Narrow"/>
      <family val="2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8"/>
      <name val=".VnArial Narrow"/>
      <family val="2"/>
    </font>
    <font>
      <b/>
      <sz val="12"/>
      <name val=".VnArial NarrowH"/>
      <family val="2"/>
    </font>
    <font>
      <b/>
      <sz val="8"/>
      <name val=".VnArial Narrow"/>
      <family val="2"/>
    </font>
    <font>
      <b/>
      <sz val="7"/>
      <name val=".VnArial Narrow"/>
      <family val="2"/>
    </font>
    <font>
      <sz val="7"/>
      <name val=".vntime"/>
      <family val="0"/>
    </font>
    <font>
      <sz val="7"/>
      <name val=".VnArial Narrow"/>
      <family val="2"/>
    </font>
    <font>
      <sz val="7"/>
      <name val="Times New Roman"/>
      <family val="1"/>
    </font>
    <font>
      <sz val="6"/>
      <name val="Times New Roman"/>
      <family val="1"/>
    </font>
    <font>
      <sz val="6"/>
      <name val=".VnTime"/>
      <family val="2"/>
    </font>
    <font>
      <sz val="18"/>
      <name val=".VnArial NarrowH"/>
      <family val="2"/>
    </font>
    <font>
      <sz val="14"/>
      <name val=".VnArial NarrowH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name val="Arial"/>
      <family val="2"/>
    </font>
    <font>
      <sz val="14"/>
      <color indexed="12"/>
      <name val="Cambria"/>
      <family val="1"/>
    </font>
    <font>
      <sz val="14"/>
      <color indexed="8"/>
      <name val="Cambria"/>
      <family val="1"/>
    </font>
    <font>
      <sz val="12"/>
      <color indexed="8"/>
      <name val="Calibri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.vntime"/>
      <family val="2"/>
    </font>
    <font>
      <sz val="12"/>
      <color indexed="10"/>
      <name val=".VnTime"/>
      <family val="2"/>
    </font>
    <font>
      <b/>
      <sz val="11"/>
      <color indexed="8"/>
      <name val=".VnTime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7"/>
      <color indexed="8"/>
      <name val=".VnArial Narrow"/>
      <family val="2"/>
    </font>
    <font>
      <sz val="7"/>
      <color indexed="8"/>
      <name val=".VnTime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9"/>
      </left>
      <right style="thin">
        <color indexed="63"/>
      </right>
      <top style="hair"/>
      <bottom style="hair"/>
    </border>
    <border>
      <left style="thin">
        <color indexed="63"/>
      </left>
      <right style="thin"/>
      <top style="hair"/>
      <bottom style="hair"/>
    </border>
    <border>
      <left style="thin"/>
      <right style="hair">
        <color indexed="9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9"/>
      </right>
      <top style="hair"/>
      <bottom style="hair"/>
    </border>
    <border>
      <left style="hair">
        <color indexed="9"/>
      </left>
      <right>
        <color indexed="63"/>
      </right>
      <top style="hair"/>
      <bottom style="hair"/>
    </border>
    <border>
      <left style="hair">
        <color indexed="9"/>
      </left>
      <right style="thin"/>
      <top style="hair"/>
      <bottom style="hair"/>
    </border>
    <border>
      <left style="thin">
        <color indexed="63"/>
      </left>
      <right>
        <color indexed="63"/>
      </right>
      <top style="hair"/>
      <bottom style="hair"/>
    </border>
    <border>
      <left style="thin"/>
      <right style="thin">
        <color indexed="63"/>
      </right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>
        <color indexed="9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>
        <color indexed="9"/>
      </left>
      <right>
        <color indexed="63"/>
      </right>
      <top>
        <color indexed="63"/>
      </top>
      <bottom style="double"/>
    </border>
    <border>
      <left style="thin"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/>
      <top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double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medium"/>
      <bottom style="hair"/>
    </border>
    <border>
      <left style="thin"/>
      <right style="thin"/>
      <top style="dashed"/>
      <bottom style="dashed"/>
    </border>
    <border>
      <left style="thin"/>
      <right style="thin"/>
      <top style="thin"/>
      <bottom style="hair"/>
    </border>
    <border>
      <left style="thin"/>
      <right style="thin"/>
      <top style="dashed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hair"/>
      <bottom style="hair"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>
        <color indexed="22"/>
      </right>
      <top style="hair"/>
      <bottom style="hair"/>
    </border>
    <border>
      <left style="thin"/>
      <right style="thin">
        <color indexed="22"/>
      </right>
      <top style="hair"/>
      <bottom>
        <color indexed="63"/>
      </bottom>
    </border>
    <border>
      <left style="thin">
        <color indexed="22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double"/>
      <top style="double"/>
      <bottom>
        <color indexed="63"/>
      </bottom>
    </border>
    <border>
      <left style="thin">
        <color indexed="63"/>
      </left>
      <right style="thin"/>
      <top style="double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>
        <color indexed="63"/>
      </right>
      <top style="double">
        <color indexed="63"/>
      </top>
      <bottom style="thin"/>
    </border>
    <border>
      <left>
        <color indexed="63"/>
      </left>
      <right style="thin">
        <color indexed="63"/>
      </right>
      <top style="double"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2" fillId="2" borderId="0" applyNumberFormat="0" applyBorder="0" applyAlignment="0" applyProtection="0"/>
    <xf numFmtId="0" fontId="142" fillId="3" borderId="0" applyNumberFormat="0" applyBorder="0" applyAlignment="0" applyProtection="0"/>
    <xf numFmtId="0" fontId="142" fillId="4" borderId="0" applyNumberFormat="0" applyBorder="0" applyAlignment="0" applyProtection="0"/>
    <xf numFmtId="0" fontId="142" fillId="5" borderId="0" applyNumberFormat="0" applyBorder="0" applyAlignment="0" applyProtection="0"/>
    <xf numFmtId="0" fontId="142" fillId="6" borderId="0" applyNumberFormat="0" applyBorder="0" applyAlignment="0" applyProtection="0"/>
    <xf numFmtId="0" fontId="142" fillId="7" borderId="0" applyNumberFormat="0" applyBorder="0" applyAlignment="0" applyProtection="0"/>
    <xf numFmtId="0" fontId="142" fillId="8" borderId="0" applyNumberFormat="0" applyBorder="0" applyAlignment="0" applyProtection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3" fillId="14" borderId="0" applyNumberFormat="0" applyBorder="0" applyAlignment="0" applyProtection="0"/>
    <xf numFmtId="0" fontId="143" fillId="15" borderId="0" applyNumberFormat="0" applyBorder="0" applyAlignment="0" applyProtection="0"/>
    <xf numFmtId="0" fontId="143" fillId="16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143" fillId="19" borderId="0" applyNumberFormat="0" applyBorder="0" applyAlignment="0" applyProtection="0"/>
    <xf numFmtId="0" fontId="143" fillId="20" borderId="0" applyNumberFormat="0" applyBorder="0" applyAlignment="0" applyProtection="0"/>
    <xf numFmtId="0" fontId="143" fillId="21" borderId="0" applyNumberFormat="0" applyBorder="0" applyAlignment="0" applyProtection="0"/>
    <xf numFmtId="0" fontId="143" fillId="22" borderId="0" applyNumberFormat="0" applyBorder="0" applyAlignment="0" applyProtection="0"/>
    <xf numFmtId="0" fontId="143" fillId="23" borderId="0" applyNumberFormat="0" applyBorder="0" applyAlignment="0" applyProtection="0"/>
    <xf numFmtId="0" fontId="143" fillId="24" borderId="0" applyNumberFormat="0" applyBorder="0" applyAlignment="0" applyProtection="0"/>
    <xf numFmtId="0" fontId="143" fillId="25" borderId="0" applyNumberFormat="0" applyBorder="0" applyAlignment="0" applyProtection="0"/>
    <xf numFmtId="0" fontId="144" fillId="26" borderId="0" applyNumberFormat="0" applyBorder="0" applyAlignment="0" applyProtection="0"/>
    <xf numFmtId="0" fontId="145" fillId="27" borderId="1" applyNumberFormat="0" applyAlignment="0" applyProtection="0"/>
    <xf numFmtId="0" fontId="1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29" borderId="0" applyNumberFormat="0" applyBorder="0" applyAlignment="0" applyProtection="0"/>
    <xf numFmtId="0" fontId="149" fillId="0" borderId="3" applyNumberFormat="0" applyFill="0" applyAlignment="0" applyProtection="0"/>
    <xf numFmtId="0" fontId="150" fillId="0" borderId="4" applyNumberFormat="0" applyFill="0" applyAlignment="0" applyProtection="0"/>
    <xf numFmtId="0" fontId="151" fillId="0" borderId="5" applyNumberFormat="0" applyFill="0" applyAlignment="0" applyProtection="0"/>
    <xf numFmtId="0" fontId="151" fillId="0" borderId="0" applyNumberFormat="0" applyFill="0" applyBorder="0" applyAlignment="0" applyProtection="0"/>
    <xf numFmtId="0" fontId="152" fillId="30" borderId="1" applyNumberFormat="0" applyAlignment="0" applyProtection="0"/>
    <xf numFmtId="0" fontId="153" fillId="0" borderId="6" applyNumberFormat="0" applyFill="0" applyAlignment="0" applyProtection="0"/>
    <xf numFmtId="0" fontId="1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55" fillId="27" borderId="8" applyNumberFormat="0" applyAlignment="0" applyProtection="0"/>
    <xf numFmtId="9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9" applyNumberFormat="0" applyFill="0" applyAlignment="0" applyProtection="0"/>
    <xf numFmtId="0" fontId="158" fillId="0" borderId="0" applyNumberFormat="0" applyFill="0" applyBorder="0" applyAlignment="0" applyProtection="0"/>
  </cellStyleXfs>
  <cellXfs count="13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4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165" fontId="24" fillId="0" borderId="12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67" fontId="16" fillId="0" borderId="12" xfId="42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32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textRotation="90"/>
    </xf>
    <xf numFmtId="0" fontId="42" fillId="0" borderId="16" xfId="0" applyFont="1" applyBorder="1" applyAlignment="1">
      <alignment horizontal="center" vertical="center" textRotation="90"/>
    </xf>
    <xf numFmtId="0" fontId="12" fillId="33" borderId="2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4" fillId="0" borderId="0" xfId="0" applyFont="1" applyAlignment="1">
      <alignment/>
    </xf>
    <xf numFmtId="2" fontId="31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1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 textRotation="90" wrapText="1"/>
    </xf>
    <xf numFmtId="0" fontId="36" fillId="33" borderId="15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9" fillId="0" borderId="0" xfId="0" applyFont="1" applyAlignment="1">
      <alignment/>
    </xf>
    <xf numFmtId="0" fontId="6" fillId="33" borderId="32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17" fillId="33" borderId="0" xfId="0" applyFont="1" applyFill="1" applyBorder="1" applyAlignment="1">
      <alignment/>
    </xf>
    <xf numFmtId="0" fontId="76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10" fillId="33" borderId="31" xfId="0" applyNumberFormat="1" applyFont="1" applyFill="1" applyBorder="1" applyAlignment="1">
      <alignment horizontal="center"/>
    </xf>
    <xf numFmtId="0" fontId="12" fillId="33" borderId="21" xfId="0" applyNumberFormat="1" applyFont="1" applyFill="1" applyBorder="1" applyAlignment="1">
      <alignment horizontal="left" vertical="center"/>
    </xf>
    <xf numFmtId="0" fontId="12" fillId="33" borderId="22" xfId="0" applyNumberFormat="1" applyFont="1" applyFill="1" applyBorder="1" applyAlignment="1">
      <alignment horizontal="left" vertical="center"/>
    </xf>
    <xf numFmtId="165" fontId="0" fillId="33" borderId="31" xfId="0" applyNumberFormat="1" applyFont="1" applyFill="1" applyBorder="1" applyAlignment="1">
      <alignment horizontal="center" vertical="center"/>
    </xf>
    <xf numFmtId="165" fontId="0" fillId="33" borderId="22" xfId="0" applyNumberFormat="1" applyFont="1" applyFill="1" applyBorder="1" applyAlignment="1">
      <alignment horizontal="center" vertical="center"/>
    </xf>
    <xf numFmtId="165" fontId="45" fillId="33" borderId="31" xfId="0" applyNumberFormat="1" applyFont="1" applyFill="1" applyBorder="1" applyAlignment="1">
      <alignment horizontal="center" vertical="center"/>
    </xf>
    <xf numFmtId="165" fontId="70" fillId="33" borderId="31" xfId="0" applyNumberFormat="1" applyFont="1" applyFill="1" applyBorder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79" fillId="0" borderId="31" xfId="0" applyNumberFormat="1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/>
    </xf>
    <xf numFmtId="0" fontId="12" fillId="33" borderId="25" xfId="0" applyNumberFormat="1" applyFont="1" applyFill="1" applyBorder="1" applyAlignment="1">
      <alignment horizontal="left" vertical="center"/>
    </xf>
    <xf numFmtId="0" fontId="12" fillId="33" borderId="36" xfId="0" applyNumberFormat="1" applyFont="1" applyFill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36" xfId="0" applyNumberFormat="1" applyFont="1" applyFill="1" applyBorder="1" applyAlignment="1">
      <alignment horizontal="center" vertical="center"/>
    </xf>
    <xf numFmtId="165" fontId="70" fillId="33" borderId="10" xfId="0" applyNumberFormat="1" applyFont="1" applyFill="1" applyBorder="1" applyAlignment="1">
      <alignment horizontal="center" vertical="center"/>
    </xf>
    <xf numFmtId="165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/>
    </xf>
    <xf numFmtId="165" fontId="70" fillId="33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12" fillId="33" borderId="25" xfId="0" applyNumberFormat="1" applyFont="1" applyFill="1" applyBorder="1" applyAlignment="1">
      <alignment/>
    </xf>
    <xf numFmtId="0" fontId="12" fillId="33" borderId="36" xfId="0" applyNumberFormat="1" applyFont="1" applyFill="1" applyBorder="1" applyAlignment="1">
      <alignment/>
    </xf>
    <xf numFmtId="0" fontId="79" fillId="33" borderId="10" xfId="0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12" fillId="33" borderId="25" xfId="0" applyFont="1" applyFill="1" applyBorder="1" applyAlignment="1">
      <alignment horizontal="left" vertical="center"/>
    </xf>
    <xf numFmtId="0" fontId="12" fillId="33" borderId="3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8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14" fontId="12" fillId="33" borderId="36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1" fillId="0" borderId="0" xfId="0" applyFont="1" applyAlignment="1">
      <alignment horizontal="center"/>
    </xf>
    <xf numFmtId="0" fontId="6" fillId="0" borderId="32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33" fillId="0" borderId="38" xfId="0" applyFont="1" applyFill="1" applyBorder="1" applyAlignment="1">
      <alignment/>
    </xf>
    <xf numFmtId="0" fontId="16" fillId="0" borderId="39" xfId="0" applyFont="1" applyFill="1" applyBorder="1" applyAlignment="1">
      <alignment vertical="center"/>
    </xf>
    <xf numFmtId="0" fontId="82" fillId="33" borderId="40" xfId="0" applyFont="1" applyFill="1" applyBorder="1" applyAlignment="1">
      <alignment horizontal="center"/>
    </xf>
    <xf numFmtId="0" fontId="82" fillId="33" borderId="35" xfId="0" applyFont="1" applyFill="1" applyBorder="1" applyAlignment="1">
      <alignment horizontal="center"/>
    </xf>
    <xf numFmtId="0" fontId="74" fillId="33" borderId="35" xfId="0" applyFont="1" applyFill="1" applyBorder="1" applyAlignment="1">
      <alignment horizontal="center"/>
    </xf>
    <xf numFmtId="0" fontId="74" fillId="33" borderId="30" xfId="0" applyFont="1" applyFill="1" applyBorder="1" applyAlignment="1">
      <alignment horizontal="center"/>
    </xf>
    <xf numFmtId="0" fontId="82" fillId="33" borderId="30" xfId="0" applyFont="1" applyFill="1" applyBorder="1" applyAlignment="1">
      <alignment horizontal="center"/>
    </xf>
    <xf numFmtId="0" fontId="82" fillId="33" borderId="41" xfId="0" applyFont="1" applyFill="1" applyBorder="1" applyAlignment="1">
      <alignment horizontal="center"/>
    </xf>
    <xf numFmtId="165" fontId="75" fillId="33" borderId="42" xfId="0" applyNumberFormat="1" applyFont="1" applyFill="1" applyBorder="1" applyAlignment="1">
      <alignment horizontal="center"/>
    </xf>
    <xf numFmtId="2" fontId="82" fillId="33" borderId="35" xfId="0" applyNumberFormat="1" applyFont="1" applyFill="1" applyBorder="1" applyAlignment="1">
      <alignment horizontal="center"/>
    </xf>
    <xf numFmtId="165" fontId="65" fillId="0" borderId="15" xfId="0" applyNumberFormat="1" applyFont="1" applyFill="1" applyBorder="1" applyAlignment="1">
      <alignment horizontal="center"/>
    </xf>
    <xf numFmtId="165" fontId="82" fillId="33" borderId="35" xfId="0" applyNumberFormat="1" applyFont="1" applyFill="1" applyBorder="1" applyAlignment="1">
      <alignment horizontal="center"/>
    </xf>
    <xf numFmtId="0" fontId="74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33" fillId="0" borderId="45" xfId="0" applyFont="1" applyFill="1" applyBorder="1" applyAlignment="1">
      <alignment/>
    </xf>
    <xf numFmtId="0" fontId="16" fillId="0" borderId="46" xfId="0" applyFont="1" applyFill="1" applyBorder="1" applyAlignment="1">
      <alignment vertical="center"/>
    </xf>
    <xf numFmtId="0" fontId="74" fillId="33" borderId="47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3" borderId="45" xfId="0" applyFont="1" applyFill="1" applyBorder="1" applyAlignment="1">
      <alignment horizontal="center"/>
    </xf>
    <xf numFmtId="0" fontId="82" fillId="33" borderId="45" xfId="0" applyFont="1" applyFill="1" applyBorder="1" applyAlignment="1">
      <alignment horizontal="center"/>
    </xf>
    <xf numFmtId="0" fontId="82" fillId="33" borderId="48" xfId="0" applyFont="1" applyFill="1" applyBorder="1" applyAlignment="1">
      <alignment horizontal="center"/>
    </xf>
    <xf numFmtId="165" fontId="75" fillId="33" borderId="49" xfId="0" applyNumberFormat="1" applyFont="1" applyFill="1" applyBorder="1" applyAlignment="1">
      <alignment horizontal="center"/>
    </xf>
    <xf numFmtId="2" fontId="82" fillId="33" borderId="12" xfId="0" applyNumberFormat="1" applyFont="1" applyFill="1" applyBorder="1" applyAlignment="1">
      <alignment horizontal="center"/>
    </xf>
    <xf numFmtId="165" fontId="65" fillId="0" borderId="12" xfId="0" applyNumberFormat="1" applyFont="1" applyFill="1" applyBorder="1" applyAlignment="1">
      <alignment horizontal="center"/>
    </xf>
    <xf numFmtId="165" fontId="82" fillId="33" borderId="12" xfId="0" applyNumberFormat="1" applyFont="1" applyFill="1" applyBorder="1" applyAlignment="1">
      <alignment horizontal="center"/>
    </xf>
    <xf numFmtId="0" fontId="74" fillId="0" borderId="50" xfId="0" applyFont="1" applyBorder="1" applyAlignment="1">
      <alignment horizontal="center"/>
    </xf>
    <xf numFmtId="0" fontId="16" fillId="0" borderId="46" xfId="0" applyFont="1" applyFill="1" applyBorder="1" applyAlignment="1">
      <alignment horizontal="left" vertical="center"/>
    </xf>
    <xf numFmtId="0" fontId="74" fillId="33" borderId="51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6" fillId="0" borderId="51" xfId="0" applyFont="1" applyFill="1" applyBorder="1" applyAlignment="1">
      <alignment horizontal="left" vertical="center"/>
    </xf>
    <xf numFmtId="0" fontId="82" fillId="33" borderId="53" xfId="0" applyFont="1" applyFill="1" applyBorder="1" applyAlignment="1">
      <alignment horizontal="center"/>
    </xf>
    <xf numFmtId="165" fontId="75" fillId="33" borderId="47" xfId="0" applyNumberFormat="1" applyFont="1" applyFill="1" applyBorder="1" applyAlignment="1">
      <alignment horizontal="center"/>
    </xf>
    <xf numFmtId="0" fontId="16" fillId="0" borderId="51" xfId="0" applyFont="1" applyFill="1" applyBorder="1" applyAlignment="1">
      <alignment vertical="center"/>
    </xf>
    <xf numFmtId="0" fontId="33" fillId="0" borderId="52" xfId="0" applyFont="1" applyFill="1" applyBorder="1" applyAlignment="1">
      <alignment horizontal="left"/>
    </xf>
    <xf numFmtId="0" fontId="16" fillId="0" borderId="51" xfId="0" applyFont="1" applyFill="1" applyBorder="1" applyAlignment="1">
      <alignment horizontal="left"/>
    </xf>
    <xf numFmtId="165" fontId="75" fillId="33" borderId="54" xfId="0" applyNumberFormat="1" applyFont="1" applyFill="1" applyBorder="1" applyAlignment="1">
      <alignment horizontal="center"/>
    </xf>
    <xf numFmtId="14" fontId="16" fillId="0" borderId="51" xfId="0" applyNumberFormat="1" applyFont="1" applyFill="1" applyBorder="1" applyAlignment="1">
      <alignment horizontal="left" vertical="center"/>
    </xf>
    <xf numFmtId="0" fontId="82" fillId="33" borderId="55" xfId="0" applyFont="1" applyFill="1" applyBorder="1" applyAlignment="1">
      <alignment horizontal="center"/>
    </xf>
    <xf numFmtId="0" fontId="82" fillId="33" borderId="56" xfId="0" applyFont="1" applyFill="1" applyBorder="1" applyAlignment="1">
      <alignment horizontal="center"/>
    </xf>
    <xf numFmtId="0" fontId="82" fillId="33" borderId="54" xfId="0" applyFont="1" applyFill="1" applyBorder="1" applyAlignment="1">
      <alignment horizontal="center"/>
    </xf>
    <xf numFmtId="165" fontId="75" fillId="33" borderId="51" xfId="0" applyNumberFormat="1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33" fillId="0" borderId="58" xfId="0" applyFont="1" applyFill="1" applyBorder="1" applyAlignment="1">
      <alignment/>
    </xf>
    <xf numFmtId="0" fontId="16" fillId="0" borderId="59" xfId="0" applyFont="1" applyFill="1" applyBorder="1" applyAlignment="1">
      <alignment horizontal="left" vertical="center"/>
    </xf>
    <xf numFmtId="0" fontId="74" fillId="33" borderId="60" xfId="0" applyFont="1" applyFill="1" applyBorder="1" applyAlignment="1">
      <alignment horizontal="center"/>
    </xf>
    <xf numFmtId="0" fontId="82" fillId="33" borderId="60" xfId="0" applyFont="1" applyFill="1" applyBorder="1" applyAlignment="1">
      <alignment horizontal="center"/>
    </xf>
    <xf numFmtId="0" fontId="74" fillId="33" borderId="33" xfId="0" applyFont="1" applyFill="1" applyBorder="1" applyAlignment="1">
      <alignment horizontal="center"/>
    </xf>
    <xf numFmtId="0" fontId="82" fillId="33" borderId="33" xfId="0" applyFont="1" applyFill="1" applyBorder="1" applyAlignment="1">
      <alignment horizontal="center"/>
    </xf>
    <xf numFmtId="0" fontId="82" fillId="33" borderId="61" xfId="0" applyFont="1" applyFill="1" applyBorder="1" applyAlignment="1">
      <alignment horizontal="center"/>
    </xf>
    <xf numFmtId="165" fontId="75" fillId="33" borderId="62" xfId="0" applyNumberFormat="1" applyFont="1" applyFill="1" applyBorder="1" applyAlignment="1">
      <alignment horizontal="center"/>
    </xf>
    <xf numFmtId="2" fontId="82" fillId="33" borderId="60" xfId="0" applyNumberFormat="1" applyFont="1" applyFill="1" applyBorder="1" applyAlignment="1">
      <alignment horizontal="center"/>
    </xf>
    <xf numFmtId="165" fontId="65" fillId="0" borderId="60" xfId="0" applyNumberFormat="1" applyFont="1" applyFill="1" applyBorder="1" applyAlignment="1">
      <alignment horizontal="center"/>
    </xf>
    <xf numFmtId="165" fontId="82" fillId="33" borderId="60" xfId="0" applyNumberFormat="1" applyFont="1" applyFill="1" applyBorder="1" applyAlignment="1">
      <alignment horizontal="center"/>
    </xf>
    <xf numFmtId="0" fontId="74" fillId="0" borderId="63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justify" wrapText="1"/>
    </xf>
    <xf numFmtId="0" fontId="31" fillId="0" borderId="6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justify"/>
    </xf>
    <xf numFmtId="0" fontId="41" fillId="0" borderId="0" xfId="0" applyFont="1" applyFill="1" applyAlignment="1">
      <alignment/>
    </xf>
    <xf numFmtId="0" fontId="33" fillId="0" borderId="33" xfId="0" applyFont="1" applyFill="1" applyBorder="1" applyAlignment="1">
      <alignment vertical="top" wrapText="1"/>
    </xf>
    <xf numFmtId="0" fontId="33" fillId="0" borderId="59" xfId="0" applyFont="1" applyFill="1" applyBorder="1" applyAlignment="1">
      <alignment wrapText="1"/>
    </xf>
    <xf numFmtId="0" fontId="24" fillId="0" borderId="65" xfId="0" applyFont="1" applyFill="1" applyBorder="1" applyAlignment="1">
      <alignment horizontal="center"/>
    </xf>
    <xf numFmtId="0" fontId="33" fillId="0" borderId="38" xfId="0" applyFont="1" applyFill="1" applyBorder="1" applyAlignment="1">
      <alignment vertical="top" wrapText="1"/>
    </xf>
    <xf numFmtId="0" fontId="33" fillId="0" borderId="66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5" fontId="35" fillId="0" borderId="15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2" fontId="24" fillId="0" borderId="60" xfId="0" applyNumberFormat="1" applyFont="1" applyFill="1" applyBorder="1" applyAlignment="1">
      <alignment horizontal="center"/>
    </xf>
    <xf numFmtId="165" fontId="24" fillId="0" borderId="60" xfId="0" applyNumberFormat="1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33" fillId="0" borderId="45" xfId="0" applyFont="1" applyFill="1" applyBorder="1" applyAlignment="1">
      <alignment vertical="top" wrapText="1"/>
    </xf>
    <xf numFmtId="0" fontId="33" fillId="0" borderId="51" xfId="0" applyFont="1" applyFill="1" applyBorder="1" applyAlignment="1">
      <alignment wrapText="1"/>
    </xf>
    <xf numFmtId="0" fontId="24" fillId="0" borderId="12" xfId="0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165" fontId="35" fillId="0" borderId="12" xfId="0" applyNumberFormat="1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42" fillId="0" borderId="45" xfId="0" applyFont="1" applyFill="1" applyBorder="1" applyAlignment="1">
      <alignment vertical="top" wrapText="1"/>
    </xf>
    <xf numFmtId="0" fontId="42" fillId="0" borderId="51" xfId="0" applyFont="1" applyFill="1" applyBorder="1" applyAlignment="1">
      <alignment wrapText="1"/>
    </xf>
    <xf numFmtId="0" fontId="41" fillId="0" borderId="12" xfId="0" applyFont="1" applyFill="1" applyBorder="1" applyAlignment="1">
      <alignment horizontal="center"/>
    </xf>
    <xf numFmtId="165" fontId="41" fillId="0" borderId="12" xfId="0" applyNumberFormat="1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0" fontId="53" fillId="0" borderId="69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left" vertical="center"/>
    </xf>
    <xf numFmtId="0" fontId="82" fillId="0" borderId="73" xfId="0" applyFont="1" applyFill="1" applyBorder="1" applyAlignment="1">
      <alignment horizontal="center"/>
    </xf>
    <xf numFmtId="0" fontId="74" fillId="0" borderId="73" xfId="0" applyFont="1" applyFill="1" applyBorder="1" applyAlignment="1">
      <alignment horizontal="center"/>
    </xf>
    <xf numFmtId="0" fontId="74" fillId="0" borderId="71" xfId="0" applyFont="1" applyFill="1" applyBorder="1" applyAlignment="1">
      <alignment horizontal="center"/>
    </xf>
    <xf numFmtId="165" fontId="84" fillId="0" borderId="74" xfId="0" applyNumberFormat="1" applyFont="1" applyFill="1" applyBorder="1" applyAlignment="1">
      <alignment horizontal="center"/>
    </xf>
    <xf numFmtId="2" fontId="33" fillId="0" borderId="73" xfId="0" applyNumberFormat="1" applyFont="1" applyFill="1" applyBorder="1" applyAlignment="1">
      <alignment horizontal="center"/>
    </xf>
    <xf numFmtId="0" fontId="33" fillId="0" borderId="73" xfId="0" applyFont="1" applyFill="1" applyBorder="1" applyAlignment="1">
      <alignment horizontal="center"/>
    </xf>
    <xf numFmtId="0" fontId="33" fillId="0" borderId="71" xfId="0" applyFont="1" applyFill="1" applyBorder="1" applyAlignment="1">
      <alignment horizontal="center"/>
    </xf>
    <xf numFmtId="165" fontId="33" fillId="0" borderId="73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74" fillId="0" borderId="45" xfId="0" applyFont="1" applyFill="1" applyBorder="1" applyAlignment="1">
      <alignment horizontal="center"/>
    </xf>
    <xf numFmtId="165" fontId="84" fillId="0" borderId="75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165" fontId="33" fillId="0" borderId="12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14" fontId="16" fillId="0" borderId="51" xfId="0" applyNumberFormat="1" applyFont="1" applyFill="1" applyBorder="1" applyAlignment="1">
      <alignment horizontal="left" vertical="center"/>
    </xf>
    <xf numFmtId="0" fontId="16" fillId="0" borderId="76" xfId="0" applyFont="1" applyFill="1" applyBorder="1" applyAlignment="1">
      <alignment horizontal="center"/>
    </xf>
    <xf numFmtId="0" fontId="16" fillId="0" borderId="77" xfId="0" applyFont="1" applyFill="1" applyBorder="1" applyAlignment="1">
      <alignment/>
    </xf>
    <xf numFmtId="0" fontId="74" fillId="0" borderId="13" xfId="0" applyFont="1" applyFill="1" applyBorder="1" applyAlignment="1">
      <alignment horizontal="center"/>
    </xf>
    <xf numFmtId="0" fontId="82" fillId="0" borderId="78" xfId="0" applyFont="1" applyFill="1" applyBorder="1" applyAlignment="1">
      <alignment horizontal="center"/>
    </xf>
    <xf numFmtId="0" fontId="74" fillId="0" borderId="78" xfId="0" applyFont="1" applyFill="1" applyBorder="1" applyAlignment="1">
      <alignment horizontal="center"/>
    </xf>
    <xf numFmtId="0" fontId="74" fillId="0" borderId="79" xfId="0" applyFont="1" applyFill="1" applyBorder="1" applyAlignment="1">
      <alignment horizontal="center"/>
    </xf>
    <xf numFmtId="165" fontId="84" fillId="0" borderId="80" xfId="0" applyNumberFormat="1" applyFont="1" applyFill="1" applyBorder="1" applyAlignment="1">
      <alignment horizontal="center"/>
    </xf>
    <xf numFmtId="2" fontId="33" fillId="0" borderId="78" xfId="0" applyNumberFormat="1" applyFont="1" applyFill="1" applyBorder="1" applyAlignment="1">
      <alignment horizontal="center"/>
    </xf>
    <xf numFmtId="0" fontId="33" fillId="0" borderId="78" xfId="0" applyFont="1" applyFill="1" applyBorder="1" applyAlignment="1">
      <alignment horizontal="center"/>
    </xf>
    <xf numFmtId="0" fontId="33" fillId="0" borderId="79" xfId="0" applyFont="1" applyFill="1" applyBorder="1" applyAlignment="1">
      <alignment horizontal="center"/>
    </xf>
    <xf numFmtId="165" fontId="33" fillId="0" borderId="78" xfId="0" applyNumberFormat="1" applyFont="1" applyFill="1" applyBorder="1" applyAlignment="1">
      <alignment horizontal="center"/>
    </xf>
    <xf numFmtId="0" fontId="10" fillId="33" borderId="81" xfId="0" applyFont="1" applyFill="1" applyBorder="1" applyAlignment="1">
      <alignment horizontal="center"/>
    </xf>
    <xf numFmtId="0" fontId="16" fillId="33" borderId="82" xfId="0" applyFont="1" applyFill="1" applyBorder="1" applyAlignment="1">
      <alignment horizontal="left" vertical="center"/>
    </xf>
    <xf numFmtId="0" fontId="16" fillId="33" borderId="83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/>
    </xf>
    <xf numFmtId="165" fontId="85" fillId="33" borderId="11" xfId="0" applyNumberFormat="1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165" fontId="74" fillId="33" borderId="11" xfId="0" applyNumberFormat="1" applyFont="1" applyFill="1" applyBorder="1" applyAlignment="1">
      <alignment horizontal="center"/>
    </xf>
    <xf numFmtId="0" fontId="74" fillId="33" borderId="84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6" fillId="33" borderId="45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/>
    </xf>
    <xf numFmtId="165" fontId="85" fillId="33" borderId="12" xfId="0" applyNumberFormat="1" applyFont="1" applyFill="1" applyBorder="1" applyAlignment="1">
      <alignment horizontal="center"/>
    </xf>
    <xf numFmtId="165" fontId="74" fillId="33" borderId="12" xfId="0" applyNumberFormat="1" applyFont="1" applyFill="1" applyBorder="1" applyAlignment="1">
      <alignment horizontal="center"/>
    </xf>
    <xf numFmtId="0" fontId="74" fillId="33" borderId="50" xfId="0" applyFont="1" applyFill="1" applyBorder="1" applyAlignment="1">
      <alignment horizontal="center"/>
    </xf>
    <xf numFmtId="0" fontId="16" fillId="33" borderId="45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14" fontId="16" fillId="33" borderId="23" xfId="0" applyNumberFormat="1" applyFont="1" applyFill="1" applyBorder="1" applyAlignment="1">
      <alignment horizontal="left" vertical="center"/>
    </xf>
    <xf numFmtId="0" fontId="16" fillId="33" borderId="2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65" fontId="0" fillId="33" borderId="12" xfId="0" applyNumberFormat="1" applyFont="1" applyFill="1" applyBorder="1" applyAlignment="1">
      <alignment horizontal="center"/>
    </xf>
    <xf numFmtId="0" fontId="0" fillId="33" borderId="85" xfId="0" applyFont="1" applyFill="1" applyBorder="1" applyAlignment="1">
      <alignment/>
    </xf>
    <xf numFmtId="0" fontId="0" fillId="33" borderId="8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85" fillId="33" borderId="13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/>
    </xf>
    <xf numFmtId="0" fontId="0" fillId="33" borderId="87" xfId="0" applyFont="1" applyFill="1" applyBorder="1" applyAlignment="1">
      <alignment/>
    </xf>
    <xf numFmtId="0" fontId="24" fillId="0" borderId="65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0" borderId="66" xfId="0" applyFont="1" applyFill="1" applyBorder="1" applyAlignment="1">
      <alignment/>
    </xf>
    <xf numFmtId="2" fontId="24" fillId="0" borderId="15" xfId="0" applyNumberFormat="1" applyFont="1" applyFill="1" applyBorder="1" applyAlignment="1">
      <alignment/>
    </xf>
    <xf numFmtId="165" fontId="24" fillId="0" borderId="15" xfId="0" applyNumberFormat="1" applyFont="1" applyFill="1" applyBorder="1" applyAlignment="1">
      <alignment/>
    </xf>
    <xf numFmtId="0" fontId="24" fillId="0" borderId="57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0" fontId="24" fillId="0" borderId="60" xfId="0" applyFont="1" applyFill="1" applyBorder="1" applyAlignment="1">
      <alignment/>
    </xf>
    <xf numFmtId="2" fontId="24" fillId="0" borderId="60" xfId="0" applyNumberFormat="1" applyFont="1" applyFill="1" applyBorder="1" applyAlignment="1">
      <alignment/>
    </xf>
    <xf numFmtId="165" fontId="24" fillId="0" borderId="60" xfId="0" applyNumberFormat="1" applyFont="1" applyFill="1" applyBorder="1" applyAlignment="1">
      <alignment/>
    </xf>
    <xf numFmtId="0" fontId="24" fillId="0" borderId="63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24" fillId="0" borderId="12" xfId="0" applyNumberFormat="1" applyFont="1" applyFill="1" applyBorder="1" applyAlignment="1">
      <alignment/>
    </xf>
    <xf numFmtId="165" fontId="24" fillId="0" borderId="12" xfId="0" applyNumberFormat="1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3" fillId="0" borderId="0" xfId="58" applyFont="1" applyFill="1" applyAlignment="1">
      <alignment/>
      <protection/>
    </xf>
    <xf numFmtId="0" fontId="3" fillId="0" borderId="0" xfId="58" applyFont="1" applyFill="1" applyBorder="1" applyAlignment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29" fillId="0" borderId="0" xfId="58" applyFont="1" applyFill="1" applyBorder="1" applyAlignment="1">
      <alignment horizontal="center"/>
      <protection/>
    </xf>
    <xf numFmtId="167" fontId="21" fillId="0" borderId="88" xfId="45" applyNumberFormat="1" applyFont="1" applyFill="1" applyBorder="1" applyAlignment="1">
      <alignment horizontal="center"/>
    </xf>
    <xf numFmtId="0" fontId="21" fillId="0" borderId="88" xfId="58" applyFont="1" applyFill="1" applyBorder="1" applyAlignment="1">
      <alignment horizontal="center"/>
      <protection/>
    </xf>
    <xf numFmtId="0" fontId="65" fillId="0" borderId="89" xfId="58" applyFont="1" applyFill="1" applyBorder="1" applyAlignment="1">
      <alignment horizontal="center"/>
      <protection/>
    </xf>
    <xf numFmtId="0" fontId="24" fillId="0" borderId="0" xfId="58" applyFont="1" applyFill="1">
      <alignment/>
      <protection/>
    </xf>
    <xf numFmtId="167" fontId="21" fillId="0" borderId="10" xfId="45" applyNumberFormat="1" applyFont="1" applyFill="1" applyBorder="1" applyAlignment="1">
      <alignment horizontal="center"/>
    </xf>
    <xf numFmtId="0" fontId="21" fillId="0" borderId="10" xfId="58" applyFont="1" applyFill="1" applyBorder="1" applyAlignment="1">
      <alignment horizontal="center"/>
      <protection/>
    </xf>
    <xf numFmtId="0" fontId="65" fillId="0" borderId="90" xfId="58" applyFont="1" applyFill="1" applyBorder="1" applyAlignment="1">
      <alignment/>
      <protection/>
    </xf>
    <xf numFmtId="0" fontId="24" fillId="0" borderId="0" xfId="58" applyFont="1" applyFill="1" applyBorder="1">
      <alignment/>
      <protection/>
    </xf>
    <xf numFmtId="167" fontId="66" fillId="0" borderId="30" xfId="58" applyNumberFormat="1" applyFont="1" applyFill="1" applyBorder="1" applyAlignment="1">
      <alignment horizontal="center"/>
      <protection/>
    </xf>
    <xf numFmtId="167" fontId="27" fillId="0" borderId="15" xfId="45" applyNumberFormat="1" applyFont="1" applyFill="1" applyBorder="1" applyAlignment="1">
      <alignment/>
    </xf>
    <xf numFmtId="167" fontId="66" fillId="0" borderId="35" xfId="58" applyNumberFormat="1" applyFont="1" applyFill="1" applyBorder="1" applyAlignment="1">
      <alignment horizontal="center"/>
      <protection/>
    </xf>
    <xf numFmtId="0" fontId="0" fillId="0" borderId="0" xfId="58" applyFont="1" applyFill="1">
      <alignment/>
      <protection/>
    </xf>
    <xf numFmtId="0" fontId="0" fillId="0" borderId="0" xfId="0" applyFont="1" applyFill="1" applyAlignment="1">
      <alignment/>
    </xf>
    <xf numFmtId="0" fontId="32" fillId="0" borderId="91" xfId="58" applyFont="1" applyFill="1" applyBorder="1" applyAlignment="1">
      <alignment horizontal="center"/>
      <protection/>
    </xf>
    <xf numFmtId="0" fontId="12" fillId="0" borderId="38" xfId="58" applyFont="1" applyFill="1" applyBorder="1">
      <alignment/>
      <protection/>
    </xf>
    <xf numFmtId="0" fontId="12" fillId="0" borderId="66" xfId="58" applyFont="1" applyFill="1" applyBorder="1">
      <alignment/>
      <protection/>
    </xf>
    <xf numFmtId="167" fontId="27" fillId="0" borderId="15" xfId="58" applyNumberFormat="1" applyFont="1" applyFill="1" applyBorder="1" applyAlignment="1">
      <alignment/>
      <protection/>
    </xf>
    <xf numFmtId="167" fontId="66" fillId="0" borderId="15" xfId="58" applyNumberFormat="1" applyFont="1" applyFill="1" applyBorder="1" applyAlignment="1">
      <alignment horizontal="center"/>
      <protection/>
    </xf>
    <xf numFmtId="167" fontId="66" fillId="0" borderId="38" xfId="58" applyNumberFormat="1" applyFont="1" applyFill="1" applyBorder="1" applyAlignment="1">
      <alignment horizontal="center"/>
      <protection/>
    </xf>
    <xf numFmtId="0" fontId="66" fillId="0" borderId="15" xfId="58" applyFont="1" applyFill="1" applyBorder="1" applyAlignment="1">
      <alignment horizontal="left"/>
      <protection/>
    </xf>
    <xf numFmtId="0" fontId="66" fillId="0" borderId="92" xfId="58" applyFont="1" applyFill="1" applyBorder="1" applyAlignment="1">
      <alignment horizontal="center"/>
      <protection/>
    </xf>
    <xf numFmtId="0" fontId="32" fillId="0" borderId="93" xfId="58" applyFont="1" applyFill="1" applyBorder="1" applyAlignment="1">
      <alignment horizontal="center"/>
      <protection/>
    </xf>
    <xf numFmtId="0" fontId="12" fillId="0" borderId="94" xfId="58" applyFont="1" applyFill="1" applyBorder="1">
      <alignment/>
      <protection/>
    </xf>
    <xf numFmtId="0" fontId="12" fillId="0" borderId="95" xfId="58" applyFont="1" applyFill="1" applyBorder="1">
      <alignment/>
      <protection/>
    </xf>
    <xf numFmtId="167" fontId="27" fillId="0" borderId="31" xfId="45" applyNumberFormat="1" applyFont="1" applyFill="1" applyBorder="1" applyAlignment="1">
      <alignment/>
    </xf>
    <xf numFmtId="167" fontId="27" fillId="0" borderId="96" xfId="45" applyNumberFormat="1" applyFont="1" applyFill="1" applyBorder="1" applyAlignment="1">
      <alignment/>
    </xf>
    <xf numFmtId="167" fontId="27" fillId="0" borderId="97" xfId="45" applyNumberFormat="1" applyFont="1" applyFill="1" applyBorder="1" applyAlignment="1">
      <alignment/>
    </xf>
    <xf numFmtId="167" fontId="27" fillId="0" borderId="97" xfId="58" applyNumberFormat="1" applyFont="1" applyFill="1" applyBorder="1" applyAlignment="1">
      <alignment/>
      <protection/>
    </xf>
    <xf numFmtId="167" fontId="66" fillId="0" borderId="31" xfId="58" applyNumberFormat="1" applyFont="1" applyFill="1" applyBorder="1" applyAlignment="1">
      <alignment horizontal="center"/>
      <protection/>
    </xf>
    <xf numFmtId="167" fontId="66" fillId="0" borderId="97" xfId="58" applyNumberFormat="1" applyFont="1" applyFill="1" applyBorder="1" applyAlignment="1">
      <alignment horizontal="center"/>
      <protection/>
    </xf>
    <xf numFmtId="0" fontId="66" fillId="0" borderId="97" xfId="58" applyFont="1" applyFill="1" applyBorder="1" applyAlignment="1">
      <alignment horizontal="left"/>
      <protection/>
    </xf>
    <xf numFmtId="0" fontId="66" fillId="0" borderId="98" xfId="58" applyFont="1" applyFill="1" applyBorder="1" applyAlignment="1">
      <alignment horizontal="center"/>
      <protection/>
    </xf>
    <xf numFmtId="0" fontId="32" fillId="0" borderId="99" xfId="58" applyFont="1" applyFill="1" applyBorder="1" applyAlignment="1">
      <alignment horizontal="center"/>
      <protection/>
    </xf>
    <xf numFmtId="0" fontId="12" fillId="0" borderId="45" xfId="58" applyFont="1" applyFill="1" applyBorder="1">
      <alignment/>
      <protection/>
    </xf>
    <xf numFmtId="0" fontId="12" fillId="0" borderId="51" xfId="58" applyFont="1" applyFill="1" applyBorder="1">
      <alignment/>
      <protection/>
    </xf>
    <xf numFmtId="167" fontId="27" fillId="0" borderId="12" xfId="45" applyNumberFormat="1" applyFont="1" applyFill="1" applyBorder="1" applyAlignment="1">
      <alignment/>
    </xf>
    <xf numFmtId="167" fontId="27" fillId="0" borderId="12" xfId="58" applyNumberFormat="1" applyFont="1" applyFill="1" applyBorder="1" applyAlignment="1">
      <alignment/>
      <protection/>
    </xf>
    <xf numFmtId="167" fontId="66" fillId="0" borderId="12" xfId="58" applyNumberFormat="1" applyFont="1" applyFill="1" applyBorder="1" applyAlignment="1">
      <alignment horizontal="center"/>
      <protection/>
    </xf>
    <xf numFmtId="167" fontId="66" fillId="0" borderId="45" xfId="58" applyNumberFormat="1" applyFont="1" applyFill="1" applyBorder="1" applyAlignment="1">
      <alignment horizontal="center"/>
      <protection/>
    </xf>
    <xf numFmtId="0" fontId="66" fillId="0" borderId="12" xfId="58" applyFont="1" applyFill="1" applyBorder="1" applyAlignment="1">
      <alignment horizontal="left"/>
      <protection/>
    </xf>
    <xf numFmtId="0" fontId="66" fillId="0" borderId="100" xfId="58" applyFont="1" applyFill="1" applyBorder="1" applyAlignment="1">
      <alignment horizontal="center"/>
      <protection/>
    </xf>
    <xf numFmtId="167" fontId="27" fillId="0" borderId="12" xfId="45" applyNumberFormat="1" applyFont="1" applyFill="1" applyBorder="1" applyAlignment="1">
      <alignment/>
    </xf>
    <xf numFmtId="167" fontId="27" fillId="0" borderId="12" xfId="58" applyNumberFormat="1" applyFont="1" applyFill="1" applyBorder="1" applyAlignment="1">
      <alignment/>
      <protection/>
    </xf>
    <xf numFmtId="170" fontId="66" fillId="0" borderId="45" xfId="58" applyNumberFormat="1" applyFont="1" applyFill="1" applyBorder="1" applyAlignment="1">
      <alignment horizontal="center"/>
      <protection/>
    </xf>
    <xf numFmtId="170" fontId="66" fillId="0" borderId="12" xfId="58" applyNumberFormat="1" applyFont="1" applyFill="1" applyBorder="1" applyAlignment="1">
      <alignment horizontal="left"/>
      <protection/>
    </xf>
    <xf numFmtId="0" fontId="12" fillId="0" borderId="23" xfId="58" applyFont="1" applyFill="1" applyBorder="1">
      <alignment/>
      <protection/>
    </xf>
    <xf numFmtId="167" fontId="27" fillId="0" borderId="51" xfId="45" applyNumberFormat="1" applyFont="1" applyFill="1" applyBorder="1" applyAlignment="1">
      <alignment/>
    </xf>
    <xf numFmtId="165" fontId="16" fillId="0" borderId="15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165" fontId="16" fillId="0" borderId="12" xfId="0" applyNumberFormat="1" applyFont="1" applyFill="1" applyBorder="1" applyAlignment="1">
      <alignment horizontal="center" vertical="center"/>
    </xf>
    <xf numFmtId="164" fontId="16" fillId="0" borderId="15" xfId="42" applyNumberFormat="1" applyFont="1" applyFill="1" applyBorder="1" applyAlignment="1">
      <alignment horizontal="center" vertical="center"/>
    </xf>
    <xf numFmtId="167" fontId="16" fillId="0" borderId="15" xfId="42" applyNumberFormat="1" applyFont="1" applyFill="1" applyBorder="1" applyAlignment="1">
      <alignment horizontal="center" vertical="center"/>
    </xf>
    <xf numFmtId="165" fontId="16" fillId="0" borderId="15" xfId="42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164" fontId="16" fillId="0" borderId="12" xfId="42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167" fontId="16" fillId="0" borderId="12" xfId="42" applyNumberFormat="1" applyFont="1" applyFill="1" applyBorder="1" applyAlignment="1" quotePrefix="1">
      <alignment horizontal="center" vertical="center"/>
    </xf>
    <xf numFmtId="165" fontId="16" fillId="0" borderId="12" xfId="42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4" fontId="16" fillId="0" borderId="13" xfId="42" applyNumberFormat="1" applyFont="1" applyFill="1" applyBorder="1" applyAlignment="1">
      <alignment horizontal="center" vertical="center"/>
    </xf>
    <xf numFmtId="167" fontId="16" fillId="0" borderId="13" xfId="42" applyNumberFormat="1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/>
    </xf>
    <xf numFmtId="0" fontId="32" fillId="0" borderId="65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10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/>
    </xf>
    <xf numFmtId="0" fontId="12" fillId="0" borderId="66" xfId="0" applyFont="1" applyFill="1" applyBorder="1" applyAlignment="1">
      <alignment/>
    </xf>
    <xf numFmtId="0" fontId="12" fillId="0" borderId="45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/>
    </xf>
    <xf numFmtId="0" fontId="12" fillId="0" borderId="103" xfId="0" applyFont="1" applyFill="1" applyBorder="1" applyAlignment="1">
      <alignment horizontal="left"/>
    </xf>
    <xf numFmtId="0" fontId="12" fillId="0" borderId="101" xfId="0" applyFont="1" applyFill="1" applyBorder="1" applyAlignment="1">
      <alignment/>
    </xf>
    <xf numFmtId="0" fontId="73" fillId="0" borderId="65" xfId="0" applyFont="1" applyBorder="1" applyAlignment="1">
      <alignment horizontal="center"/>
    </xf>
    <xf numFmtId="0" fontId="12" fillId="0" borderId="38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74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33" fillId="33" borderId="15" xfId="0" applyFont="1" applyFill="1" applyBorder="1" applyAlignment="1">
      <alignment horizontal="center" vertical="center" wrapText="1"/>
    </xf>
    <xf numFmtId="165" fontId="75" fillId="33" borderId="15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73" fillId="0" borderId="57" xfId="0" applyFont="1" applyBorder="1" applyAlignment="1">
      <alignment horizontal="center"/>
    </xf>
    <xf numFmtId="0" fontId="12" fillId="0" borderId="33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/>
    </xf>
    <xf numFmtId="165" fontId="75" fillId="33" borderId="60" xfId="0" applyNumberFormat="1" applyFont="1" applyFill="1" applyBorder="1" applyAlignment="1">
      <alignment horizontal="center"/>
    </xf>
    <xf numFmtId="0" fontId="15" fillId="33" borderId="60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165" fontId="75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51" xfId="0" applyFont="1" applyBorder="1" applyAlignment="1">
      <alignment/>
    </xf>
    <xf numFmtId="14" fontId="12" fillId="0" borderId="51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36" fillId="33" borderId="10" xfId="0" applyFont="1" applyFill="1" applyBorder="1" applyAlignment="1">
      <alignment horizontal="center" vertical="center" textRotation="90" wrapText="1"/>
    </xf>
    <xf numFmtId="0" fontId="3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167" fontId="21" fillId="0" borderId="88" xfId="44" applyNumberFormat="1" applyFont="1" applyFill="1" applyBorder="1" applyAlignment="1">
      <alignment horizontal="center"/>
    </xf>
    <xf numFmtId="0" fontId="21" fillId="0" borderId="88" xfId="57" applyFont="1" applyFill="1" applyBorder="1" applyAlignment="1">
      <alignment horizontal="center"/>
      <protection/>
    </xf>
    <xf numFmtId="0" fontId="65" fillId="0" borderId="88" xfId="57" applyFont="1" applyFill="1" applyBorder="1" applyAlignment="1">
      <alignment horizontal="center"/>
      <protection/>
    </xf>
    <xf numFmtId="0" fontId="65" fillId="0" borderId="89" xfId="57" applyFont="1" applyFill="1" applyBorder="1" applyAlignment="1">
      <alignment horizontal="center"/>
      <protection/>
    </xf>
    <xf numFmtId="167" fontId="21" fillId="0" borderId="10" xfId="44" applyNumberFormat="1" applyFont="1" applyFill="1" applyBorder="1" applyAlignment="1">
      <alignment horizontal="center"/>
    </xf>
    <xf numFmtId="0" fontId="21" fillId="0" borderId="10" xfId="57" applyFont="1" applyFill="1" applyBorder="1" applyAlignment="1">
      <alignment horizontal="center"/>
      <protection/>
    </xf>
    <xf numFmtId="0" fontId="65" fillId="0" borderId="10" xfId="57" applyFont="1" applyFill="1" applyBorder="1" applyAlignment="1">
      <alignment horizontal="center"/>
      <protection/>
    </xf>
    <xf numFmtId="0" fontId="65" fillId="0" borderId="90" xfId="57" applyFont="1" applyFill="1" applyBorder="1" applyAlignment="1">
      <alignment horizontal="center"/>
      <protection/>
    </xf>
    <xf numFmtId="0" fontId="32" fillId="0" borderId="91" xfId="57" applyFont="1" applyFill="1" applyBorder="1" applyAlignment="1">
      <alignment horizontal="center"/>
      <protection/>
    </xf>
    <xf numFmtId="0" fontId="12" fillId="0" borderId="38" xfId="57" applyFont="1" applyFill="1" applyBorder="1">
      <alignment/>
      <protection/>
    </xf>
    <xf numFmtId="0" fontId="12" fillId="0" borderId="66" xfId="57" applyFont="1" applyFill="1" applyBorder="1">
      <alignment/>
      <protection/>
    </xf>
    <xf numFmtId="167" fontId="27" fillId="0" borderId="15" xfId="44" applyNumberFormat="1" applyFont="1" applyFill="1" applyBorder="1" applyAlignment="1">
      <alignment/>
    </xf>
    <xf numFmtId="167" fontId="66" fillId="0" borderId="15" xfId="57" applyNumberFormat="1" applyFont="1" applyFill="1" applyBorder="1" applyAlignment="1">
      <alignment horizontal="center"/>
      <protection/>
    </xf>
    <xf numFmtId="0" fontId="66" fillId="0" borderId="92" xfId="57" applyFont="1" applyFill="1" applyBorder="1" applyAlignment="1">
      <alignment horizontal="center"/>
      <protection/>
    </xf>
    <xf numFmtId="0" fontId="32" fillId="0" borderId="104" xfId="57" applyFont="1" applyFill="1" applyBorder="1" applyAlignment="1">
      <alignment horizontal="center"/>
      <protection/>
    </xf>
    <xf numFmtId="0" fontId="9" fillId="0" borderId="94" xfId="57" applyFont="1" applyFill="1" applyBorder="1">
      <alignment/>
      <protection/>
    </xf>
    <xf numFmtId="0" fontId="9" fillId="0" borderId="96" xfId="57" applyFont="1" applyFill="1" applyBorder="1">
      <alignment/>
      <protection/>
    </xf>
    <xf numFmtId="0" fontId="16" fillId="0" borderId="97" xfId="57" applyFont="1" applyFill="1" applyBorder="1">
      <alignment/>
      <protection/>
    </xf>
    <xf numFmtId="167" fontId="66" fillId="0" borderId="97" xfId="57" applyNumberFormat="1" applyFont="1" applyFill="1" applyBorder="1" applyAlignment="1">
      <alignment horizontal="center"/>
      <protection/>
    </xf>
    <xf numFmtId="0" fontId="66" fillId="0" borderId="98" xfId="57" applyFont="1" applyFill="1" applyBorder="1">
      <alignment/>
      <protection/>
    </xf>
    <xf numFmtId="0" fontId="32" fillId="0" borderId="99" xfId="57" applyFont="1" applyFill="1" applyBorder="1" applyAlignment="1">
      <alignment horizontal="center"/>
      <protection/>
    </xf>
    <xf numFmtId="0" fontId="12" fillId="0" borderId="45" xfId="57" applyFont="1" applyFill="1" applyBorder="1">
      <alignment/>
      <protection/>
    </xf>
    <xf numFmtId="0" fontId="12" fillId="0" borderId="51" xfId="57" applyFont="1" applyFill="1" applyBorder="1">
      <alignment/>
      <protection/>
    </xf>
    <xf numFmtId="167" fontId="27" fillId="0" borderId="12" xfId="44" applyNumberFormat="1" applyFont="1" applyFill="1" applyBorder="1" applyAlignment="1">
      <alignment/>
    </xf>
    <xf numFmtId="167" fontId="66" fillId="0" borderId="12" xfId="57" applyNumberFormat="1" applyFont="1" applyFill="1" applyBorder="1" applyAlignment="1">
      <alignment horizontal="center"/>
      <protection/>
    </xf>
    <xf numFmtId="0" fontId="66" fillId="0" borderId="100" xfId="57" applyFont="1" applyFill="1" applyBorder="1" applyAlignment="1">
      <alignment horizontal="center"/>
      <protection/>
    </xf>
    <xf numFmtId="167" fontId="27" fillId="0" borderId="12" xfId="44" applyNumberFormat="1" applyFont="1" applyFill="1" applyBorder="1" applyAlignment="1">
      <alignment/>
    </xf>
    <xf numFmtId="0" fontId="16" fillId="0" borderId="23" xfId="57" applyFont="1" applyFill="1" applyBorder="1">
      <alignment/>
      <protection/>
    </xf>
    <xf numFmtId="0" fontId="31" fillId="0" borderId="37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21" fillId="0" borderId="15" xfId="0" applyFont="1" applyFill="1" applyBorder="1" applyAlignment="1">
      <alignment/>
    </xf>
    <xf numFmtId="165" fontId="24" fillId="33" borderId="15" xfId="42" applyNumberFormat="1" applyFont="1" applyFill="1" applyBorder="1" applyAlignment="1">
      <alignment horizontal="center" vertical="center"/>
    </xf>
    <xf numFmtId="167" fontId="24" fillId="33" borderId="15" xfId="42" applyNumberFormat="1" applyFont="1" applyFill="1" applyBorder="1" applyAlignment="1">
      <alignment horizontal="center" vertical="center"/>
    </xf>
    <xf numFmtId="164" fontId="24" fillId="33" borderId="15" xfId="42" applyNumberFormat="1" applyFont="1" applyFill="1" applyBorder="1" applyAlignment="1">
      <alignment horizontal="center" vertical="center"/>
    </xf>
    <xf numFmtId="167" fontId="22" fillId="33" borderId="15" xfId="42" applyNumberFormat="1" applyFont="1" applyFill="1" applyBorder="1" applyAlignment="1">
      <alignment horizontal="center" vertical="center"/>
    </xf>
    <xf numFmtId="167" fontId="21" fillId="33" borderId="15" xfId="42" applyNumberFormat="1" applyFont="1" applyFill="1" applyBorder="1" applyAlignment="1">
      <alignment horizontal="center" vertical="center"/>
    </xf>
    <xf numFmtId="165" fontId="41" fillId="33" borderId="15" xfId="42" applyNumberFormat="1" applyFont="1" applyFill="1" applyBorder="1" applyAlignment="1">
      <alignment horizontal="center" vertical="center"/>
    </xf>
    <xf numFmtId="164" fontId="41" fillId="33" borderId="15" xfId="42" applyNumberFormat="1" applyFont="1" applyFill="1" applyBorder="1" applyAlignment="1">
      <alignment horizontal="center" vertical="center"/>
    </xf>
    <xf numFmtId="164" fontId="67" fillId="33" borderId="15" xfId="42" applyNumberFormat="1" applyFont="1" applyFill="1" applyBorder="1" applyAlignment="1">
      <alignment horizontal="center" vertical="center"/>
    </xf>
    <xf numFmtId="165" fontId="68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/>
    </xf>
    <xf numFmtId="49" fontId="12" fillId="0" borderId="31" xfId="0" applyNumberFormat="1" applyFont="1" applyBorder="1" applyAlignment="1">
      <alignment/>
    </xf>
    <xf numFmtId="0" fontId="16" fillId="0" borderId="31" xfId="0" applyFont="1" applyBorder="1" applyAlignment="1">
      <alignment vertical="center"/>
    </xf>
    <xf numFmtId="167" fontId="24" fillId="33" borderId="31" xfId="42" applyNumberFormat="1" applyFont="1" applyFill="1" applyBorder="1" applyAlignment="1">
      <alignment horizontal="center" vertical="center"/>
    </xf>
    <xf numFmtId="164" fontId="24" fillId="33" borderId="31" xfId="42" applyNumberFormat="1" applyFont="1" applyFill="1" applyBorder="1" applyAlignment="1">
      <alignment horizontal="center" vertical="center"/>
    </xf>
    <xf numFmtId="164" fontId="41" fillId="33" borderId="31" xfId="42" applyNumberFormat="1" applyFont="1" applyFill="1" applyBorder="1" applyAlignment="1">
      <alignment horizontal="center" vertical="center"/>
    </xf>
    <xf numFmtId="167" fontId="22" fillId="33" borderId="31" xfId="42" applyNumberFormat="1" applyFont="1" applyFill="1" applyBorder="1" applyAlignment="1">
      <alignment horizontal="center" vertical="center"/>
    </xf>
    <xf numFmtId="167" fontId="21" fillId="33" borderId="31" xfId="42" applyNumberFormat="1" applyFont="1" applyFill="1" applyBorder="1" applyAlignment="1">
      <alignment horizontal="center" vertical="center"/>
    </xf>
    <xf numFmtId="164" fontId="22" fillId="33" borderId="31" xfId="42" applyNumberFormat="1" applyFont="1" applyFill="1" applyBorder="1" applyAlignment="1">
      <alignment horizontal="center" vertical="center"/>
    </xf>
    <xf numFmtId="165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 vertical="center"/>
    </xf>
    <xf numFmtId="167" fontId="24" fillId="33" borderId="12" xfId="42" applyNumberFormat="1" applyFont="1" applyFill="1" applyBorder="1" applyAlignment="1">
      <alignment horizontal="center" vertical="center"/>
    </xf>
    <xf numFmtId="167" fontId="41" fillId="33" borderId="12" xfId="42" applyNumberFormat="1" applyFont="1" applyFill="1" applyBorder="1" applyAlignment="1">
      <alignment horizontal="center" vertical="center"/>
    </xf>
    <xf numFmtId="164" fontId="24" fillId="33" borderId="12" xfId="42" applyNumberFormat="1" applyFont="1" applyFill="1" applyBorder="1" applyAlignment="1">
      <alignment horizontal="center" vertical="center"/>
    </xf>
    <xf numFmtId="167" fontId="22" fillId="33" borderId="12" xfId="42" applyNumberFormat="1" applyFont="1" applyFill="1" applyBorder="1" applyAlignment="1">
      <alignment horizontal="center" vertical="center"/>
    </xf>
    <xf numFmtId="167" fontId="21" fillId="33" borderId="12" xfId="42" applyNumberFormat="1" applyFont="1" applyFill="1" applyBorder="1" applyAlignment="1">
      <alignment horizontal="center" vertical="center"/>
    </xf>
    <xf numFmtId="164" fontId="22" fillId="33" borderId="12" xfId="42" applyNumberFormat="1" applyFont="1" applyFill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67" fontId="24" fillId="33" borderId="12" xfId="42" applyNumberFormat="1" applyFont="1" applyFill="1" applyBorder="1" applyAlignment="1" quotePrefix="1">
      <alignment horizontal="center" vertical="center"/>
    </xf>
    <xf numFmtId="165" fontId="24" fillId="33" borderId="12" xfId="42" applyNumberFormat="1" applyFont="1" applyFill="1" applyBorder="1" applyAlignment="1">
      <alignment horizontal="center" vertical="center"/>
    </xf>
    <xf numFmtId="164" fontId="41" fillId="33" borderId="12" xfId="42" applyNumberFormat="1" applyFont="1" applyFill="1" applyBorder="1" applyAlignment="1">
      <alignment horizontal="center" vertical="center"/>
    </xf>
    <xf numFmtId="164" fontId="67" fillId="33" borderId="12" xfId="42" applyNumberFormat="1" applyFont="1" applyFill="1" applyBorder="1" applyAlignment="1">
      <alignment horizontal="center" vertical="center"/>
    </xf>
    <xf numFmtId="165" fontId="68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65" fontId="41" fillId="33" borderId="12" xfId="42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49" fontId="12" fillId="0" borderId="12" xfId="0" applyNumberFormat="1" applyFont="1" applyBorder="1" applyAlignment="1">
      <alignment/>
    </xf>
    <xf numFmtId="0" fontId="16" fillId="0" borderId="12" xfId="0" applyFont="1" applyBorder="1" applyAlignment="1">
      <alignment vertical="center"/>
    </xf>
    <xf numFmtId="0" fontId="24" fillId="0" borderId="65" xfId="0" applyFont="1" applyBorder="1" applyAlignment="1">
      <alignment horizontal="center"/>
    </xf>
    <xf numFmtId="0" fontId="12" fillId="33" borderId="66" xfId="0" applyFont="1" applyFill="1" applyBorder="1" applyAlignment="1">
      <alignment horizontal="left"/>
    </xf>
    <xf numFmtId="0" fontId="12" fillId="33" borderId="105" xfId="0" applyFont="1" applyFill="1" applyBorder="1" applyAlignment="1">
      <alignment horizontal="center"/>
    </xf>
    <xf numFmtId="165" fontId="39" fillId="33" borderId="15" xfId="42" applyNumberFormat="1" applyFont="1" applyFill="1" applyBorder="1" applyAlignment="1">
      <alignment horizontal="center"/>
    </xf>
    <xf numFmtId="167" fontId="18" fillId="33" borderId="15" xfId="42" applyNumberFormat="1" applyFont="1" applyFill="1" applyBorder="1" applyAlignment="1">
      <alignment horizontal="center"/>
    </xf>
    <xf numFmtId="164" fontId="18" fillId="33" borderId="15" xfId="42" applyNumberFormat="1" applyFont="1" applyFill="1" applyBorder="1" applyAlignment="1">
      <alignment horizontal="center"/>
    </xf>
    <xf numFmtId="167" fontId="18" fillId="33" borderId="15" xfId="42" applyNumberFormat="1" applyFont="1" applyFill="1" applyBorder="1" applyAlignment="1">
      <alignment vertical="center"/>
    </xf>
    <xf numFmtId="167" fontId="12" fillId="33" borderId="16" xfId="42" applyNumberFormat="1" applyFont="1" applyFill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12" fillId="33" borderId="22" xfId="0" applyFont="1" applyFill="1" applyBorder="1" applyAlignment="1">
      <alignment horizontal="left"/>
    </xf>
    <xf numFmtId="0" fontId="12" fillId="33" borderId="106" xfId="0" applyFont="1" applyFill="1" applyBorder="1" applyAlignment="1">
      <alignment horizontal="center"/>
    </xf>
    <xf numFmtId="167" fontId="39" fillId="33" borderId="31" xfId="42" applyNumberFormat="1" applyFont="1" applyFill="1" applyBorder="1" applyAlignment="1">
      <alignment horizontal="center"/>
    </xf>
    <xf numFmtId="167" fontId="18" fillId="33" borderId="31" xfId="42" applyNumberFormat="1" applyFont="1" applyFill="1" applyBorder="1" applyAlignment="1">
      <alignment horizontal="center"/>
    </xf>
    <xf numFmtId="164" fontId="18" fillId="33" borderId="31" xfId="42" applyNumberFormat="1" applyFont="1" applyFill="1" applyBorder="1" applyAlignment="1">
      <alignment horizontal="center"/>
    </xf>
    <xf numFmtId="167" fontId="18" fillId="33" borderId="31" xfId="42" applyNumberFormat="1" applyFont="1" applyFill="1" applyBorder="1" applyAlignment="1">
      <alignment horizontal="center" vertical="center"/>
    </xf>
    <xf numFmtId="167" fontId="18" fillId="33" borderId="31" xfId="42" applyNumberFormat="1" applyFont="1" applyFill="1" applyBorder="1" applyAlignment="1">
      <alignment vertical="center"/>
    </xf>
    <xf numFmtId="167" fontId="12" fillId="33" borderId="107" xfId="42" applyNumberFormat="1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12" fillId="33" borderId="51" xfId="0" applyFont="1" applyFill="1" applyBorder="1" applyAlignment="1">
      <alignment horizontal="left"/>
    </xf>
    <xf numFmtId="167" fontId="39" fillId="33" borderId="12" xfId="42" applyNumberFormat="1" applyFont="1" applyFill="1" applyBorder="1" applyAlignment="1">
      <alignment horizontal="center"/>
    </xf>
    <xf numFmtId="167" fontId="18" fillId="33" borderId="12" xfId="42" applyNumberFormat="1" applyFont="1" applyFill="1" applyBorder="1" applyAlignment="1">
      <alignment horizontal="center"/>
    </xf>
    <xf numFmtId="164" fontId="18" fillId="33" borderId="12" xfId="42" applyNumberFormat="1" applyFont="1" applyFill="1" applyBorder="1" applyAlignment="1">
      <alignment horizontal="center"/>
    </xf>
    <xf numFmtId="167" fontId="18" fillId="33" borderId="12" xfId="42" applyNumberFormat="1" applyFont="1" applyFill="1" applyBorder="1" applyAlignment="1">
      <alignment vertical="center"/>
    </xf>
    <xf numFmtId="167" fontId="12" fillId="33" borderId="50" xfId="42" applyNumberFormat="1" applyFont="1" applyFill="1" applyBorder="1" applyAlignment="1">
      <alignment horizontal="center"/>
    </xf>
    <xf numFmtId="167" fontId="39" fillId="33" borderId="12" xfId="42" applyNumberFormat="1" applyFont="1" applyFill="1" applyBorder="1" applyAlignment="1" quotePrefix="1">
      <alignment horizontal="center"/>
    </xf>
    <xf numFmtId="167" fontId="18" fillId="33" borderId="12" xfId="42" applyNumberFormat="1" applyFont="1" applyFill="1" applyBorder="1" applyAlignment="1">
      <alignment horizontal="center" vertical="center"/>
    </xf>
    <xf numFmtId="165" fontId="18" fillId="33" borderId="12" xfId="42" applyNumberFormat="1" applyFont="1" applyFill="1" applyBorder="1" applyAlignment="1">
      <alignment vertical="center"/>
    </xf>
    <xf numFmtId="0" fontId="16" fillId="0" borderId="20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textRotation="90"/>
    </xf>
    <xf numFmtId="0" fontId="16" fillId="0" borderId="108" xfId="0" applyFont="1" applyBorder="1" applyAlignment="1">
      <alignment horizontal="center" vertical="center" textRotation="90"/>
    </xf>
    <xf numFmtId="0" fontId="12" fillId="0" borderId="65" xfId="60" applyFont="1" applyBorder="1" applyAlignment="1">
      <alignment horizontal="left" vertical="center"/>
      <protection/>
    </xf>
    <xf numFmtId="0" fontId="39" fillId="0" borderId="38" xfId="0" applyFont="1" applyBorder="1" applyAlignment="1">
      <alignment/>
    </xf>
    <xf numFmtId="0" fontId="39" fillId="0" borderId="66" xfId="0" applyFont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165" fontId="32" fillId="0" borderId="38" xfId="0" applyNumberFormat="1" applyFont="1" applyFill="1" applyBorder="1" applyAlignment="1">
      <alignment horizontal="center"/>
    </xf>
    <xf numFmtId="0" fontId="12" fillId="0" borderId="67" xfId="60" applyFont="1" applyBorder="1" applyAlignment="1">
      <alignment horizontal="left" vertical="center"/>
      <protection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14" fillId="0" borderId="31" xfId="0" applyFont="1" applyFill="1" applyBorder="1" applyAlignment="1">
      <alignment horizontal="center"/>
    </xf>
    <xf numFmtId="165" fontId="32" fillId="0" borderId="21" xfId="0" applyNumberFormat="1" applyFont="1" applyFill="1" applyBorder="1" applyAlignment="1">
      <alignment horizontal="center"/>
    </xf>
    <xf numFmtId="0" fontId="39" fillId="0" borderId="45" xfId="0" applyFont="1" applyBorder="1" applyAlignment="1">
      <alignment/>
    </xf>
    <xf numFmtId="0" fontId="39" fillId="0" borderId="51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65" fontId="32" fillId="0" borderId="45" xfId="0" applyNumberFormat="1" applyFont="1" applyFill="1" applyBorder="1" applyAlignment="1">
      <alignment horizontal="center"/>
    </xf>
    <xf numFmtId="0" fontId="12" fillId="0" borderId="44" xfId="60" applyFont="1" applyBorder="1" applyAlignment="1">
      <alignment horizontal="left" vertical="center"/>
      <protection/>
    </xf>
    <xf numFmtId="0" fontId="39" fillId="0" borderId="45" xfId="60" applyFont="1" applyBorder="1" applyAlignment="1">
      <alignment horizontal="left"/>
      <protection/>
    </xf>
    <xf numFmtId="0" fontId="39" fillId="0" borderId="51" xfId="60" applyFont="1" applyBorder="1">
      <alignment/>
      <protection/>
    </xf>
    <xf numFmtId="0" fontId="39" fillId="33" borderId="45" xfId="60" applyFont="1" applyFill="1" applyBorder="1" applyAlignment="1">
      <alignment horizontal="left"/>
      <protection/>
    </xf>
    <xf numFmtId="0" fontId="39" fillId="33" borderId="45" xfId="0" applyFont="1" applyFill="1" applyBorder="1" applyAlignment="1">
      <alignment/>
    </xf>
    <xf numFmtId="0" fontId="14" fillId="0" borderId="12" xfId="60" applyFont="1" applyFill="1" applyBorder="1" applyAlignment="1">
      <alignment horizontal="center"/>
      <protection/>
    </xf>
    <xf numFmtId="0" fontId="12" fillId="0" borderId="12" xfId="6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5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07" xfId="0" applyFont="1" applyBorder="1" applyAlignment="1">
      <alignment/>
    </xf>
    <xf numFmtId="0" fontId="0" fillId="0" borderId="105" xfId="0" applyFont="1" applyFill="1" applyBorder="1" applyAlignment="1">
      <alignment horizontal="left"/>
    </xf>
    <xf numFmtId="0" fontId="0" fillId="0" borderId="105" xfId="0" applyFont="1" applyFill="1" applyBorder="1" applyAlignment="1">
      <alignment/>
    </xf>
    <xf numFmtId="0" fontId="88" fillId="0" borderId="31" xfId="61" applyFont="1" applyFill="1" applyBorder="1" applyAlignment="1">
      <alignment horizontal="center" vertical="center" textRotation="90" wrapText="1"/>
      <protection/>
    </xf>
    <xf numFmtId="0" fontId="72" fillId="0" borderId="31" xfId="61" applyFont="1" applyFill="1" applyBorder="1" applyAlignment="1">
      <alignment horizontal="center" vertical="center" textRotation="90" wrapText="1"/>
      <protection/>
    </xf>
    <xf numFmtId="0" fontId="89" fillId="0" borderId="31" xfId="60" applyFont="1" applyFill="1" applyBorder="1" applyAlignment="1">
      <alignment horizontal="center" vertical="center" textRotation="90" wrapText="1"/>
      <protection/>
    </xf>
    <xf numFmtId="0" fontId="7" fillId="0" borderId="10" xfId="61" applyFont="1" applyFill="1" applyBorder="1" applyAlignment="1">
      <alignment horizontal="center" vertical="center" textRotation="90" wrapText="1"/>
      <protection/>
    </xf>
    <xf numFmtId="0" fontId="90" fillId="0" borderId="109" xfId="60" applyFont="1" applyFill="1" applyBorder="1" applyAlignment="1">
      <alignment horizontal="center" vertical="center" wrapText="1"/>
      <protection/>
    </xf>
    <xf numFmtId="0" fontId="8" fillId="0" borderId="60" xfId="61" applyFont="1" applyFill="1" applyBorder="1" applyAlignment="1">
      <alignment vertical="center" wrapText="1"/>
      <protection/>
    </xf>
    <xf numFmtId="0" fontId="59" fillId="0" borderId="82" xfId="59" applyFont="1" applyFill="1" applyBorder="1" applyAlignment="1">
      <alignment horizontal="left" vertical="center"/>
      <protection/>
    </xf>
    <xf numFmtId="0" fontId="59" fillId="0" borderId="110" xfId="59" applyFont="1" applyFill="1" applyBorder="1" applyAlignment="1">
      <alignment horizontal="left" vertical="center"/>
      <protection/>
    </xf>
    <xf numFmtId="165" fontId="91" fillId="0" borderId="11" xfId="59" applyNumberFormat="1" applyFont="1" applyFill="1" applyBorder="1" applyAlignment="1">
      <alignment horizontal="center"/>
      <protection/>
    </xf>
    <xf numFmtId="165" fontId="26" fillId="0" borderId="11" xfId="59" applyNumberFormat="1" applyFont="1" applyFill="1" applyBorder="1" applyAlignment="1">
      <alignment horizontal="center"/>
      <protection/>
    </xf>
    <xf numFmtId="0" fontId="90" fillId="0" borderId="11" xfId="60" applyFont="1" applyFill="1" applyBorder="1" applyAlignment="1">
      <alignment horizontal="center"/>
      <protection/>
    </xf>
    <xf numFmtId="165" fontId="90" fillId="0" borderId="11" xfId="60" applyNumberFormat="1" applyFont="1" applyFill="1" applyBorder="1" applyAlignment="1">
      <alignment horizontal="center"/>
      <protection/>
    </xf>
    <xf numFmtId="0" fontId="53" fillId="0" borderId="11" xfId="60" applyFont="1" applyFill="1" applyBorder="1" applyAlignment="1">
      <alignment horizontal="left"/>
      <protection/>
    </xf>
    <xf numFmtId="0" fontId="27" fillId="0" borderId="83" xfId="61" applyFont="1" applyFill="1" applyBorder="1" applyAlignment="1">
      <alignment horizontal="center"/>
      <protection/>
    </xf>
    <xf numFmtId="0" fontId="59" fillId="0" borderId="84" xfId="61" applyFont="1" applyFill="1" applyBorder="1">
      <alignment/>
      <protection/>
    </xf>
    <xf numFmtId="0" fontId="59" fillId="0" borderId="45" xfId="59" applyFont="1" applyFill="1" applyBorder="1" applyAlignment="1">
      <alignment vertical="center"/>
      <protection/>
    </xf>
    <xf numFmtId="0" fontId="59" fillId="0" borderId="51" xfId="59" applyFont="1" applyFill="1" applyBorder="1" applyAlignment="1">
      <alignment vertical="center"/>
      <protection/>
    </xf>
    <xf numFmtId="165" fontId="91" fillId="0" borderId="12" xfId="59" applyNumberFormat="1" applyFont="1" applyFill="1" applyBorder="1" applyAlignment="1">
      <alignment horizontal="center"/>
      <protection/>
    </xf>
    <xf numFmtId="0" fontId="90" fillId="0" borderId="12" xfId="60" applyFont="1" applyFill="1" applyBorder="1" applyAlignment="1">
      <alignment horizontal="center"/>
      <protection/>
    </xf>
    <xf numFmtId="165" fontId="90" fillId="0" borderId="12" xfId="60" applyNumberFormat="1" applyFont="1" applyFill="1" applyBorder="1" applyAlignment="1">
      <alignment horizontal="center"/>
      <protection/>
    </xf>
    <xf numFmtId="0" fontId="53" fillId="0" borderId="12" xfId="60" applyFont="1" applyFill="1" applyBorder="1" applyAlignment="1">
      <alignment horizontal="left"/>
      <protection/>
    </xf>
    <xf numFmtId="0" fontId="27" fillId="0" borderId="23" xfId="61" applyFont="1" applyFill="1" applyBorder="1" applyAlignment="1">
      <alignment horizontal="center"/>
      <protection/>
    </xf>
    <xf numFmtId="0" fontId="59" fillId="0" borderId="50" xfId="61" applyFont="1" applyFill="1" applyBorder="1">
      <alignment/>
      <protection/>
    </xf>
    <xf numFmtId="0" fontId="59" fillId="0" borderId="45" xfId="59" applyFont="1" applyFill="1" applyBorder="1" applyAlignment="1">
      <alignment horizontal="left" vertical="center"/>
      <protection/>
    </xf>
    <xf numFmtId="0" fontId="59" fillId="0" borderId="51" xfId="59" applyFont="1" applyFill="1" applyBorder="1" applyAlignment="1">
      <alignment horizontal="left" vertical="center"/>
      <protection/>
    </xf>
    <xf numFmtId="165" fontId="59" fillId="0" borderId="12" xfId="60" applyNumberFormat="1" applyFont="1" applyFill="1" applyBorder="1" applyAlignment="1">
      <alignment horizontal="center"/>
      <protection/>
    </xf>
    <xf numFmtId="165" fontId="26" fillId="0" borderId="12" xfId="59" applyNumberFormat="1" applyFont="1" applyFill="1" applyBorder="1" applyAlignment="1">
      <alignment horizontal="center"/>
      <protection/>
    </xf>
    <xf numFmtId="0" fontId="53" fillId="0" borderId="45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53" fillId="0" borderId="12" xfId="61" applyFont="1" applyFill="1" applyBorder="1" applyAlignment="1">
      <alignment horizontal="center"/>
      <protection/>
    </xf>
    <xf numFmtId="165" fontId="91" fillId="0" borderId="13" xfId="59" applyNumberFormat="1" applyFont="1" applyFill="1" applyBorder="1" applyAlignment="1">
      <alignment horizontal="center"/>
      <protection/>
    </xf>
    <xf numFmtId="165" fontId="26" fillId="0" borderId="13" xfId="59" applyNumberFormat="1" applyFont="1" applyFill="1" applyBorder="1" applyAlignment="1">
      <alignment horizontal="center"/>
      <protection/>
    </xf>
    <xf numFmtId="165" fontId="90" fillId="0" borderId="13" xfId="60" applyNumberFormat="1" applyFont="1" applyFill="1" applyBorder="1" applyAlignment="1">
      <alignment horizontal="center"/>
      <protection/>
    </xf>
    <xf numFmtId="165" fontId="59" fillId="0" borderId="13" xfId="60" applyNumberFormat="1" applyFont="1" applyFill="1" applyBorder="1" applyAlignment="1">
      <alignment horizontal="center"/>
      <protection/>
    </xf>
    <xf numFmtId="0" fontId="53" fillId="0" borderId="13" xfId="60" applyFont="1" applyFill="1" applyBorder="1" applyAlignment="1">
      <alignment horizontal="left"/>
      <protection/>
    </xf>
    <xf numFmtId="0" fontId="27" fillId="0" borderId="13" xfId="61" applyFont="1" applyFill="1" applyBorder="1" applyAlignment="1">
      <alignment horizontal="center"/>
      <protection/>
    </xf>
    <xf numFmtId="0" fontId="59" fillId="0" borderId="87" xfId="61" applyFont="1" applyFill="1" applyBorder="1">
      <alignment/>
      <protection/>
    </xf>
    <xf numFmtId="0" fontId="32" fillId="0" borderId="0" xfId="61" applyFill="1">
      <alignment/>
      <protection/>
    </xf>
    <xf numFmtId="0" fontId="5" fillId="0" borderId="0" xfId="61" applyFont="1" applyFill="1">
      <alignment/>
      <protection/>
    </xf>
    <xf numFmtId="0" fontId="8" fillId="0" borderId="31" xfId="61" applyFont="1" applyFill="1" applyBorder="1" applyAlignment="1">
      <alignment vertical="center" textRotation="90" wrapText="1"/>
      <protection/>
    </xf>
    <xf numFmtId="0" fontId="90" fillId="0" borderId="31" xfId="60" applyFont="1" applyFill="1" applyBorder="1" applyAlignment="1">
      <alignment horizontal="center" vertical="center" textRotation="90" wrapText="1"/>
      <protection/>
    </xf>
    <xf numFmtId="0" fontId="20" fillId="0" borderId="30" xfId="60" applyFont="1" applyFill="1" applyBorder="1" applyAlignment="1">
      <alignment vertical="center" textRotation="90" wrapText="1"/>
      <protection/>
    </xf>
    <xf numFmtId="0" fontId="74" fillId="0" borderId="109" xfId="61" applyFont="1" applyFill="1" applyBorder="1" applyAlignment="1">
      <alignment horizontal="center" vertical="center" wrapText="1"/>
      <protection/>
    </xf>
    <xf numFmtId="0" fontId="7" fillId="0" borderId="109" xfId="61" applyFont="1" applyFill="1" applyBorder="1" applyAlignment="1">
      <alignment horizontal="center" vertical="center" wrapText="1"/>
      <protection/>
    </xf>
    <xf numFmtId="0" fontId="25" fillId="0" borderId="109" xfId="60" applyFont="1" applyFill="1" applyBorder="1" applyAlignment="1">
      <alignment horizontal="center" vertical="center" wrapText="1"/>
      <protection/>
    </xf>
    <xf numFmtId="0" fontId="26" fillId="0" borderId="81" xfId="61" applyFont="1" applyFill="1" applyBorder="1" applyAlignment="1">
      <alignment horizontal="center"/>
      <protection/>
    </xf>
    <xf numFmtId="0" fontId="91" fillId="0" borderId="12" xfId="60" applyFont="1" applyFill="1" applyBorder="1" applyAlignment="1">
      <alignment horizontal="left"/>
      <protection/>
    </xf>
    <xf numFmtId="0" fontId="59" fillId="0" borderId="11" xfId="61" applyFont="1" applyFill="1" applyBorder="1" applyAlignment="1">
      <alignment horizontal="left"/>
      <protection/>
    </xf>
    <xf numFmtId="165" fontId="91" fillId="0" borderId="11" xfId="60" applyNumberFormat="1" applyFont="1" applyFill="1" applyBorder="1" applyAlignment="1">
      <alignment horizontal="center"/>
      <protection/>
    </xf>
    <xf numFmtId="0" fontId="91" fillId="0" borderId="11" xfId="60" applyFont="1" applyFill="1" applyBorder="1" applyAlignment="1">
      <alignment horizontal="left"/>
      <protection/>
    </xf>
    <xf numFmtId="0" fontId="26" fillId="0" borderId="44" xfId="61" applyFont="1" applyFill="1" applyBorder="1" applyAlignment="1">
      <alignment horizontal="center"/>
      <protection/>
    </xf>
    <xf numFmtId="0" fontId="59" fillId="0" borderId="12" xfId="61" applyFont="1" applyFill="1" applyBorder="1" applyAlignment="1">
      <alignment horizontal="left"/>
      <protection/>
    </xf>
    <xf numFmtId="165" fontId="91" fillId="0" borderId="12" xfId="60" applyNumberFormat="1" applyFont="1" applyFill="1" applyBorder="1" applyAlignment="1">
      <alignment horizontal="center"/>
      <protection/>
    </xf>
    <xf numFmtId="0" fontId="91" fillId="0" borderId="12" xfId="60" applyFont="1" applyFill="1" applyBorder="1" applyAlignment="1">
      <alignment horizontal="center"/>
      <protection/>
    </xf>
    <xf numFmtId="0" fontId="91" fillId="0" borderId="12" xfId="59" applyFont="1" applyFill="1" applyBorder="1" applyAlignment="1">
      <alignment horizontal="center"/>
      <protection/>
    </xf>
    <xf numFmtId="0" fontId="91" fillId="0" borderId="12" xfId="59" applyFont="1" applyFill="1" applyBorder="1" applyAlignment="1">
      <alignment horizontal="left"/>
      <protection/>
    </xf>
    <xf numFmtId="0" fontId="26" fillId="0" borderId="102" xfId="61" applyFont="1" applyFill="1" applyBorder="1" applyAlignment="1">
      <alignment horizontal="center"/>
      <protection/>
    </xf>
    <xf numFmtId="49" fontId="59" fillId="0" borderId="103" xfId="59" applyNumberFormat="1" applyFont="1" applyFill="1" applyBorder="1" applyAlignment="1">
      <alignment vertical="center"/>
      <protection/>
    </xf>
    <xf numFmtId="0" fontId="59" fillId="0" borderId="101" xfId="59" applyFont="1" applyFill="1" applyBorder="1" applyAlignment="1">
      <alignment vertical="center"/>
      <protection/>
    </xf>
    <xf numFmtId="0" fontId="91" fillId="0" borderId="13" xfId="60" applyFont="1" applyFill="1" applyBorder="1" applyAlignment="1">
      <alignment horizontal="left"/>
      <protection/>
    </xf>
    <xf numFmtId="0" fontId="91" fillId="0" borderId="13" xfId="59" applyFont="1" applyFill="1" applyBorder="1" applyAlignment="1">
      <alignment horizontal="left"/>
      <protection/>
    </xf>
    <xf numFmtId="165" fontId="91" fillId="0" borderId="111" xfId="60" applyNumberFormat="1" applyFont="1" applyFill="1" applyBorder="1" applyAlignment="1">
      <alignment horizontal="center"/>
      <protection/>
    </xf>
    <xf numFmtId="0" fontId="59" fillId="0" borderId="103" xfId="61" applyFont="1" applyFill="1" applyBorder="1" applyAlignment="1">
      <alignment horizontal="center"/>
      <protection/>
    </xf>
    <xf numFmtId="0" fontId="37" fillId="0" borderId="0" xfId="61" applyFont="1" applyFill="1" applyAlignment="1">
      <alignment/>
      <protection/>
    </xf>
    <xf numFmtId="0" fontId="32" fillId="0" borderId="0" xfId="0" applyFont="1" applyAlignment="1">
      <alignment/>
    </xf>
    <xf numFmtId="0" fontId="93" fillId="0" borderId="38" xfId="0" applyFont="1" applyFill="1" applyBorder="1" applyAlignment="1">
      <alignment horizontal="center" vertical="center" textRotation="90" wrapText="1"/>
    </xf>
    <xf numFmtId="0" fontId="93" fillId="0" borderId="10" xfId="0" applyFont="1" applyFill="1" applyBorder="1" applyAlignment="1">
      <alignment horizontal="center" vertical="center" textRotation="90" wrapText="1"/>
    </xf>
    <xf numFmtId="0" fontId="93" fillId="0" borderId="15" xfId="0" applyFont="1" applyFill="1" applyBorder="1" applyAlignment="1">
      <alignment horizontal="center" vertical="center" textRotation="90" wrapText="1"/>
    </xf>
    <xf numFmtId="0" fontId="94" fillId="0" borderId="112" xfId="0" applyFont="1" applyFill="1" applyBorder="1" applyAlignment="1">
      <alignment horizontal="center" vertical="center" wrapText="1"/>
    </xf>
    <xf numFmtId="0" fontId="94" fillId="0" borderId="11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6" fillId="0" borderId="11" xfId="0" applyFont="1" applyFill="1" applyBorder="1" applyAlignment="1">
      <alignment horizontal="center"/>
    </xf>
    <xf numFmtId="165" fontId="96" fillId="0" borderId="11" xfId="0" applyNumberFormat="1" applyFont="1" applyFill="1" applyBorder="1" applyAlignment="1">
      <alignment horizontal="center"/>
    </xf>
    <xf numFmtId="2" fontId="95" fillId="0" borderId="81" xfId="0" applyNumberFormat="1" applyFont="1" applyFill="1" applyBorder="1" applyAlignment="1">
      <alignment horizontal="center"/>
    </xf>
    <xf numFmtId="2" fontId="96" fillId="0" borderId="73" xfId="0" applyNumberFormat="1" applyFont="1" applyFill="1" applyBorder="1" applyAlignment="1">
      <alignment horizontal="center"/>
    </xf>
    <xf numFmtId="0" fontId="98" fillId="0" borderId="84" xfId="0" applyFont="1" applyFill="1" applyBorder="1" applyAlignment="1">
      <alignment/>
    </xf>
    <xf numFmtId="0" fontId="96" fillId="0" borderId="12" xfId="0" applyFont="1" applyFill="1" applyBorder="1" applyAlignment="1">
      <alignment horizontal="center"/>
    </xf>
    <xf numFmtId="165" fontId="96" fillId="0" borderId="12" xfId="0" applyNumberFormat="1" applyFont="1" applyFill="1" applyBorder="1" applyAlignment="1">
      <alignment horizontal="center"/>
    </xf>
    <xf numFmtId="2" fontId="95" fillId="0" borderId="44" xfId="0" applyNumberFormat="1" applyFont="1" applyFill="1" applyBorder="1" applyAlignment="1">
      <alignment horizontal="center"/>
    </xf>
    <xf numFmtId="0" fontId="98" fillId="0" borderId="50" xfId="0" applyFont="1" applyFill="1" applyBorder="1" applyAlignment="1">
      <alignment/>
    </xf>
    <xf numFmtId="0" fontId="99" fillId="0" borderId="50" xfId="0" applyFont="1" applyFill="1" applyBorder="1" applyAlignment="1">
      <alignment/>
    </xf>
    <xf numFmtId="0" fontId="96" fillId="0" borderId="106" xfId="0" applyFont="1" applyBorder="1" applyAlignment="1">
      <alignment/>
    </xf>
    <xf numFmtId="0" fontId="96" fillId="0" borderId="114" xfId="0" applyFont="1" applyBorder="1" applyAlignment="1">
      <alignment/>
    </xf>
    <xf numFmtId="165" fontId="96" fillId="0" borderId="13" xfId="0" applyNumberFormat="1" applyFont="1" applyFill="1" applyBorder="1" applyAlignment="1">
      <alignment horizontal="center"/>
    </xf>
    <xf numFmtId="2" fontId="96" fillId="0" borderId="13" xfId="0" applyNumberFormat="1" applyFont="1" applyFill="1" applyBorder="1" applyAlignment="1">
      <alignment horizontal="center"/>
    </xf>
    <xf numFmtId="0" fontId="97" fillId="0" borderId="13" xfId="0" applyFont="1" applyFill="1" applyBorder="1" applyAlignment="1">
      <alignment horizontal="center"/>
    </xf>
    <xf numFmtId="165" fontId="97" fillId="0" borderId="13" xfId="0" applyNumberFormat="1" applyFont="1" applyFill="1" applyBorder="1" applyAlignment="1">
      <alignment horizontal="center"/>
    </xf>
    <xf numFmtId="0" fontId="97" fillId="0" borderId="87" xfId="0" applyFont="1" applyFill="1" applyBorder="1" applyAlignment="1">
      <alignment horizontal="center"/>
    </xf>
    <xf numFmtId="0" fontId="96" fillId="0" borderId="101" xfId="0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0" fontId="95" fillId="0" borderId="87" xfId="0" applyFont="1" applyFill="1" applyBorder="1" applyAlignment="1">
      <alignment horizontal="center"/>
    </xf>
    <xf numFmtId="0" fontId="95" fillId="0" borderId="101" xfId="0" applyFont="1" applyFill="1" applyBorder="1" applyAlignment="1">
      <alignment horizontal="center"/>
    </xf>
    <xf numFmtId="2" fontId="96" fillId="0" borderId="101" xfId="0" applyNumberFormat="1" applyFont="1" applyFill="1" applyBorder="1" applyAlignment="1">
      <alignment horizontal="center"/>
    </xf>
    <xf numFmtId="0" fontId="99" fillId="0" borderId="87" xfId="0" applyFont="1" applyFill="1" applyBorder="1" applyAlignment="1">
      <alignment/>
    </xf>
    <xf numFmtId="0" fontId="7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97" fillId="0" borderId="110" xfId="0" applyFont="1" applyFill="1" applyBorder="1" applyAlignment="1">
      <alignment horizontal="left" vertical="center"/>
    </xf>
    <xf numFmtId="0" fontId="97" fillId="0" borderId="51" xfId="0" applyFont="1" applyFill="1" applyBorder="1" applyAlignment="1">
      <alignment horizontal="left" vertical="center"/>
    </xf>
    <xf numFmtId="0" fontId="97" fillId="0" borderId="45" xfId="0" applyFont="1" applyFill="1" applyBorder="1" applyAlignment="1">
      <alignment vertical="center"/>
    </xf>
    <xf numFmtId="0" fontId="97" fillId="0" borderId="51" xfId="0" applyFont="1" applyFill="1" applyBorder="1" applyAlignment="1">
      <alignment vertical="center"/>
    </xf>
    <xf numFmtId="0" fontId="93" fillId="0" borderId="35" xfId="0" applyFont="1" applyFill="1" applyBorder="1" applyAlignment="1">
      <alignment vertical="center" textRotation="90" wrapText="1"/>
    </xf>
    <xf numFmtId="0" fontId="93" fillId="0" borderId="15" xfId="0" applyFont="1" applyFill="1" applyBorder="1" applyAlignment="1">
      <alignment vertical="center" textRotation="90" wrapText="1"/>
    </xf>
    <xf numFmtId="0" fontId="93" fillId="0" borderId="10" xfId="0" applyFont="1" applyFill="1" applyBorder="1" applyAlignment="1">
      <alignment vertical="center" textRotation="90" wrapText="1"/>
    </xf>
    <xf numFmtId="0" fontId="94" fillId="0" borderId="109" xfId="0" applyFont="1" applyFill="1" applyBorder="1" applyAlignment="1">
      <alignment horizontal="center" vertical="center" wrapText="1"/>
    </xf>
    <xf numFmtId="0" fontId="96" fillId="0" borderId="81" xfId="0" applyFont="1" applyFill="1" applyBorder="1" applyAlignment="1">
      <alignment horizontal="center"/>
    </xf>
    <xf numFmtId="0" fontId="97" fillId="0" borderId="82" xfId="0" applyFont="1" applyFill="1" applyBorder="1" applyAlignment="1">
      <alignment vertical="center"/>
    </xf>
    <xf numFmtId="2" fontId="96" fillId="0" borderId="11" xfId="0" applyNumberFormat="1" applyFont="1" applyFill="1" applyBorder="1" applyAlignment="1">
      <alignment horizontal="center"/>
    </xf>
    <xf numFmtId="0" fontId="97" fillId="0" borderId="11" xfId="0" applyFont="1" applyFill="1" applyBorder="1" applyAlignment="1">
      <alignment horizontal="center"/>
    </xf>
    <xf numFmtId="0" fontId="97" fillId="0" borderId="84" xfId="0" applyFont="1" applyFill="1" applyBorder="1" applyAlignment="1">
      <alignment horizontal="center"/>
    </xf>
    <xf numFmtId="0" fontId="30" fillId="0" borderId="84" xfId="0" applyFont="1" applyFill="1" applyBorder="1" applyAlignment="1">
      <alignment horizontal="center"/>
    </xf>
    <xf numFmtId="0" fontId="96" fillId="0" borderId="44" xfId="0" applyFont="1" applyFill="1" applyBorder="1" applyAlignment="1">
      <alignment horizontal="center"/>
    </xf>
    <xf numFmtId="0" fontId="97" fillId="0" borderId="45" xfId="0" applyFont="1" applyFill="1" applyBorder="1" applyAlignment="1">
      <alignment horizontal="left" vertical="center"/>
    </xf>
    <xf numFmtId="2" fontId="96" fillId="0" borderId="12" xfId="0" applyNumberFormat="1" applyFont="1" applyFill="1" applyBorder="1" applyAlignment="1">
      <alignment horizontal="center"/>
    </xf>
    <xf numFmtId="0" fontId="97" fillId="0" borderId="12" xfId="0" applyFont="1" applyFill="1" applyBorder="1" applyAlignment="1">
      <alignment horizontal="center"/>
    </xf>
    <xf numFmtId="0" fontId="97" fillId="0" borderId="50" xfId="0" applyFont="1" applyFill="1" applyBorder="1" applyAlignment="1">
      <alignment horizontal="center"/>
    </xf>
    <xf numFmtId="0" fontId="97" fillId="0" borderId="50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14" fontId="97" fillId="0" borderId="51" xfId="0" applyNumberFormat="1" applyFont="1" applyFill="1" applyBorder="1" applyAlignment="1">
      <alignment horizontal="left" vertical="center"/>
    </xf>
    <xf numFmtId="165" fontId="97" fillId="0" borderId="12" xfId="0" applyNumberFormat="1" applyFont="1" applyFill="1" applyBorder="1" applyAlignment="1">
      <alignment horizontal="center"/>
    </xf>
    <xf numFmtId="0" fontId="96" fillId="0" borderId="102" xfId="0" applyFont="1" applyFill="1" applyBorder="1" applyAlignment="1">
      <alignment horizontal="center"/>
    </xf>
    <xf numFmtId="0" fontId="97" fillId="0" borderId="103" xfId="0" applyFont="1" applyFill="1" applyBorder="1" applyAlignment="1">
      <alignment horizontal="left" vertical="center"/>
    </xf>
    <xf numFmtId="0" fontId="97" fillId="0" borderId="101" xfId="0" applyFont="1" applyFill="1" applyBorder="1" applyAlignment="1">
      <alignment horizontal="left" vertic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textRotation="90" wrapText="1"/>
    </xf>
    <xf numFmtId="0" fontId="14" fillId="0" borderId="45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center"/>
    </xf>
    <xf numFmtId="165" fontId="73" fillId="0" borderId="12" xfId="0" applyNumberFormat="1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left" vertical="center"/>
    </xf>
    <xf numFmtId="0" fontId="73" fillId="0" borderId="4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4" fillId="0" borderId="71" xfId="0" applyFont="1" applyFill="1" applyBorder="1" applyAlignment="1">
      <alignment vertical="center"/>
    </xf>
    <xf numFmtId="0" fontId="73" fillId="0" borderId="50" xfId="0" applyFont="1" applyFill="1" applyBorder="1" applyAlignment="1">
      <alignment horizontal="center"/>
    </xf>
    <xf numFmtId="2" fontId="73" fillId="0" borderId="5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115" xfId="0" applyFont="1" applyFill="1" applyBorder="1" applyAlignment="1">
      <alignment/>
    </xf>
    <xf numFmtId="0" fontId="73" fillId="0" borderId="81" xfId="0" applyFont="1" applyFill="1" applyBorder="1" applyAlignment="1">
      <alignment horizontal="center"/>
    </xf>
    <xf numFmtId="0" fontId="73" fillId="0" borderId="84" xfId="0" applyFont="1" applyFill="1" applyBorder="1" applyAlignment="1">
      <alignment horizontal="center"/>
    </xf>
    <xf numFmtId="2" fontId="73" fillId="0" borderId="1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left" vertical="center"/>
    </xf>
    <xf numFmtId="14" fontId="14" fillId="0" borderId="5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textRotation="90" wrapText="1"/>
    </xf>
    <xf numFmtId="165" fontId="73" fillId="0" borderId="11" xfId="0" applyNumberFormat="1" applyFont="1" applyFill="1" applyBorder="1" applyAlignment="1">
      <alignment horizontal="center"/>
    </xf>
    <xf numFmtId="2" fontId="73" fillId="0" borderId="82" xfId="0" applyNumberFormat="1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165" fontId="78" fillId="0" borderId="11" xfId="0" applyNumberFormat="1" applyFont="1" applyFill="1" applyBorder="1" applyAlignment="1">
      <alignment horizontal="center"/>
    </xf>
    <xf numFmtId="2" fontId="73" fillId="0" borderId="45" xfId="0" applyNumberFormat="1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165" fontId="78" fillId="0" borderId="12" xfId="0" applyNumberFormat="1" applyFont="1" applyFill="1" applyBorder="1" applyAlignment="1">
      <alignment horizontal="center"/>
    </xf>
    <xf numFmtId="14" fontId="14" fillId="0" borderId="51" xfId="0" applyNumberFormat="1" applyFont="1" applyFill="1" applyBorder="1" applyAlignment="1">
      <alignment vertical="center"/>
    </xf>
    <xf numFmtId="0" fontId="14" fillId="0" borderId="72" xfId="0" applyFont="1" applyFill="1" applyBorder="1" applyAlignment="1">
      <alignment vertical="center"/>
    </xf>
    <xf numFmtId="0" fontId="14" fillId="0" borderId="117" xfId="0" applyFont="1" applyFill="1" applyBorder="1" applyAlignment="1">
      <alignment vertical="center"/>
    </xf>
    <xf numFmtId="0" fontId="14" fillId="0" borderId="11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02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0" fillId="0" borderId="0" xfId="0" applyAlignment="1">
      <alignment/>
    </xf>
    <xf numFmtId="0" fontId="103" fillId="0" borderId="0" xfId="0" applyFont="1" applyBorder="1" applyAlignment="1">
      <alignment horizontal="center"/>
    </xf>
    <xf numFmtId="0" fontId="104" fillId="0" borderId="118" xfId="0" applyFont="1" applyBorder="1" applyAlignment="1">
      <alignment horizontal="center"/>
    </xf>
    <xf numFmtId="0" fontId="104" fillId="0" borderId="119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43" fillId="0" borderId="119" xfId="0" applyFont="1" applyBorder="1" applyAlignment="1">
      <alignment horizontal="center" textRotation="90"/>
    </xf>
    <xf numFmtId="0" fontId="105" fillId="0" borderId="119" xfId="0" applyFont="1" applyBorder="1" applyAlignment="1">
      <alignment textRotation="90"/>
    </xf>
    <xf numFmtId="0" fontId="105" fillId="0" borderId="120" xfId="0" applyFont="1" applyBorder="1" applyAlignment="1">
      <alignment textRotation="90"/>
    </xf>
    <xf numFmtId="0" fontId="43" fillId="0" borderId="119" xfId="0" applyFont="1" applyBorder="1" applyAlignment="1">
      <alignment horizontal="left" textRotation="90"/>
    </xf>
    <xf numFmtId="0" fontId="105" fillId="0" borderId="119" xfId="0" applyFont="1" applyBorder="1" applyAlignment="1">
      <alignment horizontal="left" textRotation="90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/>
    </xf>
    <xf numFmtId="0" fontId="0" fillId="0" borderId="31" xfId="0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26" xfId="0" applyFont="1" applyBorder="1" applyAlignment="1">
      <alignment horizontal="center"/>
    </xf>
    <xf numFmtId="0" fontId="9" fillId="0" borderId="12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6" fillId="0" borderId="0" xfId="0" applyFont="1" applyAlignment="1">
      <alignment/>
    </xf>
    <xf numFmtId="0" fontId="34" fillId="0" borderId="0" xfId="0" applyFont="1" applyAlignment="1">
      <alignment/>
    </xf>
    <xf numFmtId="0" fontId="106" fillId="0" borderId="88" xfId="0" applyFont="1" applyBorder="1" applyAlignment="1">
      <alignment horizontal="center"/>
    </xf>
    <xf numFmtId="0" fontId="44" fillId="0" borderId="88" xfId="0" applyFont="1" applyBorder="1" applyAlignment="1">
      <alignment textRotation="90"/>
    </xf>
    <xf numFmtId="0" fontId="44" fillId="0" borderId="128" xfId="0" applyFont="1" applyBorder="1" applyAlignment="1">
      <alignment textRotation="90"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131" xfId="0" applyBorder="1" applyAlignment="1">
      <alignment horizontal="center"/>
    </xf>
    <xf numFmtId="0" fontId="46" fillId="0" borderId="131" xfId="0" applyFont="1" applyBorder="1" applyAlignment="1">
      <alignment/>
    </xf>
    <xf numFmtId="166" fontId="12" fillId="0" borderId="131" xfId="0" applyNumberFormat="1" applyFont="1" applyBorder="1" applyAlignment="1">
      <alignment horizontal="center"/>
    </xf>
    <xf numFmtId="166" fontId="32" fillId="0" borderId="131" xfId="42" applyNumberFormat="1" applyFont="1" applyBorder="1" applyAlignment="1">
      <alignment horizontal="center"/>
    </xf>
    <xf numFmtId="166" fontId="12" fillId="0" borderId="131" xfId="42" applyNumberFormat="1" applyFont="1" applyBorder="1" applyAlignment="1">
      <alignment horizontal="center"/>
    </xf>
    <xf numFmtId="166" fontId="12" fillId="0" borderId="132" xfId="42" applyNumberFormat="1" applyFont="1" applyBorder="1" applyAlignment="1">
      <alignment horizontal="center"/>
    </xf>
    <xf numFmtId="167" fontId="12" fillId="0" borderId="131" xfId="0" applyNumberFormat="1" applyFont="1" applyBorder="1" applyAlignment="1">
      <alignment horizontal="center"/>
    </xf>
    <xf numFmtId="165" fontId="46" fillId="0" borderId="131" xfId="0" applyNumberFormat="1" applyFont="1" applyBorder="1" applyAlignment="1">
      <alignment/>
    </xf>
    <xf numFmtId="166" fontId="12" fillId="0" borderId="133" xfId="0" applyNumberFormat="1" applyFont="1" applyBorder="1" applyAlignment="1">
      <alignment horizontal="center"/>
    </xf>
    <xf numFmtId="166" fontId="12" fillId="0" borderId="133" xfId="42" applyNumberFormat="1" applyFont="1" applyBorder="1" applyAlignment="1">
      <alignment horizontal="center"/>
    </xf>
    <xf numFmtId="166" fontId="12" fillId="0" borderId="119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/>
    </xf>
    <xf numFmtId="166" fontId="12" fillId="0" borderId="12" xfId="0" applyNumberFormat="1" applyFont="1" applyFill="1" applyBorder="1" applyAlignment="1">
      <alignment horizontal="center"/>
    </xf>
    <xf numFmtId="166" fontId="12" fillId="0" borderId="12" xfId="42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165" fontId="46" fillId="0" borderId="73" xfId="0" applyNumberFormat="1" applyFont="1" applyBorder="1" applyAlignment="1">
      <alignment/>
    </xf>
    <xf numFmtId="169" fontId="12" fillId="0" borderId="12" xfId="0" applyNumberFormat="1" applyFont="1" applyFill="1" applyBorder="1" applyAlignment="1">
      <alignment horizontal="center"/>
    </xf>
    <xf numFmtId="166" fontId="32" fillId="0" borderId="12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6" fillId="0" borderId="78" xfId="0" applyFont="1" applyBorder="1" applyAlignment="1">
      <alignment/>
    </xf>
    <xf numFmtId="166" fontId="12" fillId="0" borderId="78" xfId="0" applyNumberFormat="1" applyFont="1" applyBorder="1" applyAlignment="1">
      <alignment horizontal="center"/>
    </xf>
    <xf numFmtId="166" fontId="12" fillId="0" borderId="134" xfId="42" applyNumberFormat="1" applyFont="1" applyBorder="1" applyAlignment="1">
      <alignment horizontal="center"/>
    </xf>
    <xf numFmtId="165" fontId="46" fillId="0" borderId="31" xfId="0" applyNumberFormat="1" applyFont="1" applyBorder="1" applyAlignment="1">
      <alignment/>
    </xf>
    <xf numFmtId="0" fontId="46" fillId="0" borderId="0" xfId="57" applyFont="1">
      <alignment/>
      <protection/>
    </xf>
    <xf numFmtId="0" fontId="109" fillId="0" borderId="0" xfId="0" applyFont="1" applyAlignment="1">
      <alignment/>
    </xf>
    <xf numFmtId="0" fontId="46" fillId="0" borderId="0" xfId="57" applyFont="1" applyFill="1">
      <alignment/>
      <protection/>
    </xf>
    <xf numFmtId="0" fontId="110" fillId="0" borderId="0" xfId="57" applyFont="1" applyFill="1" applyAlignment="1">
      <alignment horizontal="center"/>
      <protection/>
    </xf>
    <xf numFmtId="0" fontId="46" fillId="0" borderId="0" xfId="57" applyFont="1" applyFill="1" applyAlignment="1">
      <alignment horizontal="center"/>
      <protection/>
    </xf>
    <xf numFmtId="0" fontId="111" fillId="0" borderId="0" xfId="57" applyFont="1" applyFill="1" applyAlignment="1">
      <alignment horizontal="center"/>
      <protection/>
    </xf>
    <xf numFmtId="0" fontId="32" fillId="0" borderId="0" xfId="57" applyFont="1" applyFill="1">
      <alignment/>
      <protection/>
    </xf>
    <xf numFmtId="0" fontId="32" fillId="0" borderId="0" xfId="57" applyFont="1" applyFill="1" applyAlignment="1">
      <alignment horizontal="left"/>
      <protection/>
    </xf>
    <xf numFmtId="0" fontId="112" fillId="0" borderId="0" xfId="57" applyFont="1" applyFill="1" applyAlignment="1">
      <alignment horizontal="center"/>
      <protection/>
    </xf>
    <xf numFmtId="0" fontId="113" fillId="0" borderId="0" xfId="57" applyFont="1" applyFill="1">
      <alignment/>
      <protection/>
    </xf>
    <xf numFmtId="0" fontId="32" fillId="0" borderId="0" xfId="57" applyFont="1" applyFill="1" applyAlignment="1">
      <alignment horizontal="center"/>
      <protection/>
    </xf>
    <xf numFmtId="0" fontId="113" fillId="0" borderId="0" xfId="57" applyFont="1" applyFill="1" applyAlignment="1">
      <alignment horizontal="center"/>
      <protection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4" fillId="0" borderId="15" xfId="0" applyFont="1" applyFill="1" applyBorder="1" applyAlignment="1">
      <alignment horizontal="center" vertical="center" textRotation="90" wrapText="1"/>
    </xf>
    <xf numFmtId="0" fontId="64" fillId="0" borderId="105" xfId="0" applyFont="1" applyFill="1" applyBorder="1" applyAlignment="1">
      <alignment horizontal="center" vertical="center" textRotation="90" wrapText="1"/>
    </xf>
    <xf numFmtId="0" fontId="114" fillId="0" borderId="21" xfId="0" applyFont="1" applyFill="1" applyBorder="1" applyAlignment="1">
      <alignment horizontal="center" vertical="center" textRotation="90" wrapText="1"/>
    </xf>
    <xf numFmtId="0" fontId="64" fillId="0" borderId="21" xfId="0" applyFont="1" applyFill="1" applyBorder="1" applyAlignment="1">
      <alignment horizontal="center" vertical="center" textRotation="90" wrapText="1"/>
    </xf>
    <xf numFmtId="0" fontId="64" fillId="0" borderId="35" xfId="0" applyFont="1" applyFill="1" applyBorder="1" applyAlignment="1">
      <alignment horizontal="center" vertical="center" textRotation="90" wrapText="1"/>
    </xf>
    <xf numFmtId="0" fontId="64" fillId="0" borderId="0" xfId="0" applyFont="1" applyFill="1" applyBorder="1" applyAlignment="1">
      <alignment horizontal="center" vertical="center" textRotation="90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textRotation="90" wrapText="1"/>
    </xf>
    <xf numFmtId="0" fontId="64" fillId="0" borderId="22" xfId="0" applyFont="1" applyFill="1" applyBorder="1" applyAlignment="1">
      <alignment horizontal="center" vertical="center" textRotation="90" wrapText="1"/>
    </xf>
    <xf numFmtId="0" fontId="12" fillId="0" borderId="73" xfId="60" applyFont="1" applyFill="1" applyBorder="1" applyAlignment="1">
      <alignment horizontal="center" vertical="center"/>
      <protection/>
    </xf>
    <xf numFmtId="0" fontId="18" fillId="0" borderId="71" xfId="0" applyFont="1" applyFill="1" applyBorder="1" applyAlignment="1">
      <alignment/>
    </xf>
    <xf numFmtId="0" fontId="18" fillId="0" borderId="72" xfId="0" applyFont="1" applyFill="1" applyBorder="1" applyAlignment="1">
      <alignment/>
    </xf>
    <xf numFmtId="0" fontId="36" fillId="0" borderId="73" xfId="0" applyFont="1" applyFill="1" applyBorder="1" applyAlignment="1">
      <alignment horizontal="center"/>
    </xf>
    <xf numFmtId="0" fontId="36" fillId="0" borderId="71" xfId="0" applyFont="1" applyFill="1" applyBorder="1" applyAlignment="1">
      <alignment horizontal="center"/>
    </xf>
    <xf numFmtId="165" fontId="80" fillId="0" borderId="73" xfId="0" applyNumberFormat="1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1" fillId="0" borderId="13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8" fillId="0" borderId="135" xfId="0" applyFont="1" applyFill="1" applyBorder="1" applyAlignment="1">
      <alignment/>
    </xf>
    <xf numFmtId="0" fontId="18" fillId="0" borderId="115" xfId="0" applyFont="1" applyFill="1" applyBorder="1" applyAlignment="1">
      <alignment/>
    </xf>
    <xf numFmtId="0" fontId="36" fillId="0" borderId="12" xfId="0" applyFont="1" applyFill="1" applyBorder="1" applyAlignment="1">
      <alignment horizontal="center"/>
    </xf>
    <xf numFmtId="0" fontId="36" fillId="0" borderId="136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8" fillId="0" borderId="137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36" fillId="0" borderId="138" xfId="0" applyFont="1" applyFill="1" applyBorder="1" applyAlignment="1">
      <alignment horizontal="center"/>
    </xf>
    <xf numFmtId="0" fontId="36" fillId="0" borderId="51" xfId="0" applyFont="1" applyFill="1" applyBorder="1" applyAlignment="1">
      <alignment horizontal="center"/>
    </xf>
    <xf numFmtId="0" fontId="18" fillId="0" borderId="45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137" xfId="60" applyFont="1" applyFill="1" applyBorder="1" applyAlignment="1">
      <alignment horizontal="left"/>
      <protection/>
    </xf>
    <xf numFmtId="0" fontId="18" fillId="0" borderId="51" xfId="60" applyFont="1" applyFill="1" applyBorder="1">
      <alignment/>
      <protection/>
    </xf>
    <xf numFmtId="0" fontId="18" fillId="0" borderId="139" xfId="60" applyFont="1" applyFill="1" applyBorder="1" applyAlignment="1">
      <alignment horizontal="left"/>
      <protection/>
    </xf>
    <xf numFmtId="0" fontId="18" fillId="0" borderId="140" xfId="0" applyFont="1" applyFill="1" applyBorder="1" applyAlignment="1">
      <alignment/>
    </xf>
    <xf numFmtId="0" fontId="18" fillId="0" borderId="117" xfId="0" applyFont="1" applyFill="1" applyBorder="1" applyAlignment="1">
      <alignment/>
    </xf>
    <xf numFmtId="0" fontId="18" fillId="0" borderId="141" xfId="0" applyFont="1" applyFill="1" applyBorder="1" applyAlignment="1">
      <alignment/>
    </xf>
    <xf numFmtId="0" fontId="18" fillId="0" borderId="45" xfId="60" applyFont="1" applyFill="1" applyBorder="1" applyAlignment="1">
      <alignment horizontal="left"/>
      <protection/>
    </xf>
    <xf numFmtId="0" fontId="18" fillId="0" borderId="117" xfId="60" applyFont="1" applyFill="1" applyBorder="1">
      <alignment/>
      <protection/>
    </xf>
    <xf numFmtId="0" fontId="18" fillId="0" borderId="0" xfId="0" applyFont="1" applyFill="1" applyBorder="1" applyAlignment="1">
      <alignment/>
    </xf>
    <xf numFmtId="0" fontId="12" fillId="0" borderId="78" xfId="60" applyFont="1" applyFill="1" applyBorder="1" applyAlignment="1">
      <alignment horizontal="center" vertical="center"/>
      <protection/>
    </xf>
    <xf numFmtId="0" fontId="18" fillId="0" borderId="79" xfId="0" applyFont="1" applyFill="1" applyBorder="1" applyAlignment="1">
      <alignment/>
    </xf>
    <xf numFmtId="0" fontId="18" fillId="0" borderId="142" xfId="0" applyFont="1" applyFill="1" applyBorder="1" applyAlignment="1">
      <alignment/>
    </xf>
    <xf numFmtId="0" fontId="36" fillId="0" borderId="142" xfId="0" applyFont="1" applyFill="1" applyBorder="1" applyAlignment="1">
      <alignment horizontal="center"/>
    </xf>
    <xf numFmtId="0" fontId="36" fillId="0" borderId="78" xfId="0" applyFont="1" applyFill="1" applyBorder="1" applyAlignment="1">
      <alignment horizontal="center"/>
    </xf>
    <xf numFmtId="0" fontId="36" fillId="0" borderId="79" xfId="0" applyFont="1" applyFill="1" applyBorder="1" applyAlignment="1">
      <alignment horizontal="center"/>
    </xf>
    <xf numFmtId="165" fontId="80" fillId="0" borderId="78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27" fillId="0" borderId="143" xfId="0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/>
    </xf>
    <xf numFmtId="0" fontId="28" fillId="0" borderId="10" xfId="57" applyFont="1" applyFill="1" applyBorder="1" applyAlignment="1">
      <alignment horizontal="center"/>
      <protection/>
    </xf>
    <xf numFmtId="0" fontId="97" fillId="0" borderId="10" xfId="57" applyFont="1" applyFill="1" applyBorder="1" applyAlignment="1">
      <alignment horizontal="center"/>
      <protection/>
    </xf>
    <xf numFmtId="0" fontId="98" fillId="0" borderId="10" xfId="57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167" fontId="12" fillId="0" borderId="15" xfId="44" applyNumberFormat="1" applyFont="1" applyFill="1" applyBorder="1" applyAlignment="1">
      <alignment horizontal="right"/>
    </xf>
    <xf numFmtId="164" fontId="12" fillId="0" borderId="15" xfId="44" applyNumberFormat="1" applyFont="1" applyFill="1" applyBorder="1" applyAlignment="1">
      <alignment horizontal="right"/>
    </xf>
    <xf numFmtId="167" fontId="12" fillId="0" borderId="15" xfId="44" applyNumberFormat="1" applyFont="1" applyFill="1" applyBorder="1" applyAlignment="1">
      <alignment horizontal="center"/>
    </xf>
    <xf numFmtId="167" fontId="12" fillId="0" borderId="15" xfId="44" applyNumberFormat="1" applyFont="1" applyFill="1" applyBorder="1" applyAlignment="1">
      <alignment horizontal="right" vertical="center"/>
    </xf>
    <xf numFmtId="165" fontId="116" fillId="0" borderId="15" xfId="0" applyNumberFormat="1" applyFont="1" applyFill="1" applyBorder="1" applyAlignment="1">
      <alignment horizontal="center"/>
    </xf>
    <xf numFmtId="0" fontId="12" fillId="0" borderId="15" xfId="57" applyFont="1" applyFill="1" applyBorder="1" applyAlignment="1">
      <alignment horizontal="center"/>
      <protection/>
    </xf>
    <xf numFmtId="165" fontId="12" fillId="0" borderId="15" xfId="57" applyNumberFormat="1" applyFont="1" applyFill="1" applyBorder="1" applyAlignment="1">
      <alignment horizontal="center"/>
      <protection/>
    </xf>
    <xf numFmtId="165" fontId="116" fillId="0" borderId="15" xfId="57" applyNumberFormat="1" applyFont="1" applyFill="1" applyBorder="1" applyAlignment="1">
      <alignment horizontal="center"/>
      <protection/>
    </xf>
    <xf numFmtId="0" fontId="27" fillId="0" borderId="14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167" fontId="12" fillId="0" borderId="12" xfId="44" applyNumberFormat="1" applyFont="1" applyFill="1" applyBorder="1" applyAlignment="1">
      <alignment horizontal="right"/>
    </xf>
    <xf numFmtId="164" fontId="12" fillId="0" borderId="12" xfId="44" applyNumberFormat="1" applyFont="1" applyFill="1" applyBorder="1" applyAlignment="1">
      <alignment horizontal="right"/>
    </xf>
    <xf numFmtId="167" fontId="12" fillId="0" borderId="12" xfId="44" applyNumberFormat="1" applyFont="1" applyFill="1" applyBorder="1" applyAlignment="1">
      <alignment horizontal="center"/>
    </xf>
    <xf numFmtId="167" fontId="12" fillId="0" borderId="12" xfId="44" applyNumberFormat="1" applyFont="1" applyFill="1" applyBorder="1" applyAlignment="1">
      <alignment horizontal="right" vertical="center"/>
    </xf>
    <xf numFmtId="165" fontId="116" fillId="0" borderId="12" xfId="0" applyNumberFormat="1" applyFont="1" applyFill="1" applyBorder="1" applyAlignment="1">
      <alignment horizontal="center"/>
    </xf>
    <xf numFmtId="0" fontId="12" fillId="0" borderId="12" xfId="57" applyFont="1" applyFill="1" applyBorder="1" applyAlignment="1">
      <alignment horizontal="center"/>
      <protection/>
    </xf>
    <xf numFmtId="165" fontId="12" fillId="0" borderId="12" xfId="57" applyNumberFormat="1" applyFont="1" applyFill="1" applyBorder="1" applyAlignment="1">
      <alignment horizontal="center"/>
      <protection/>
    </xf>
    <xf numFmtId="165" fontId="12" fillId="0" borderId="12" xfId="57" applyNumberFormat="1" applyFont="1" applyFill="1" applyBorder="1" applyAlignment="1" quotePrefix="1">
      <alignment horizontal="center"/>
      <protection/>
    </xf>
    <xf numFmtId="165" fontId="116" fillId="0" borderId="12" xfId="57" applyNumberFormat="1" applyFont="1" applyFill="1" applyBorder="1" applyAlignment="1">
      <alignment horizontal="center"/>
      <protection/>
    </xf>
    <xf numFmtId="0" fontId="28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57" applyFont="1" applyFill="1" applyBorder="1" applyAlignment="1" quotePrefix="1">
      <alignment horizontal="center"/>
      <protection/>
    </xf>
    <xf numFmtId="167" fontId="12" fillId="0" borderId="12" xfId="44" applyNumberFormat="1" applyFont="1" applyFill="1" applyBorder="1" applyAlignment="1" quotePrefix="1">
      <alignment horizontal="right"/>
    </xf>
    <xf numFmtId="165" fontId="12" fillId="0" borderId="12" xfId="44" applyNumberFormat="1" applyFont="1" applyFill="1" applyBorder="1" applyAlignment="1">
      <alignment horizontal="right" vertical="center"/>
    </xf>
    <xf numFmtId="165" fontId="12" fillId="0" borderId="12" xfId="44" applyNumberFormat="1" applyFont="1" applyFill="1" applyBorder="1" applyAlignment="1" quotePrefix="1">
      <alignment horizontal="right" vertical="center"/>
    </xf>
    <xf numFmtId="14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5" fontId="12" fillId="0" borderId="12" xfId="57" applyNumberFormat="1" applyFont="1" applyFill="1" applyBorder="1" applyAlignment="1">
      <alignment horizontal="right"/>
      <protection/>
    </xf>
    <xf numFmtId="165" fontId="12" fillId="0" borderId="12" xfId="0" applyNumberFormat="1" applyFont="1" applyFill="1" applyBorder="1" applyAlignment="1">
      <alignment horizontal="right" vertical="center"/>
    </xf>
    <xf numFmtId="164" fontId="12" fillId="0" borderId="12" xfId="57" applyNumberFormat="1" applyFont="1" applyFill="1" applyBorder="1" applyAlignment="1">
      <alignment horizontal="right"/>
      <protection/>
    </xf>
    <xf numFmtId="165" fontId="12" fillId="0" borderId="12" xfId="57" applyNumberFormat="1" applyFont="1" applyFill="1" applyBorder="1" applyAlignment="1" quotePrefix="1">
      <alignment horizontal="right"/>
      <protection/>
    </xf>
    <xf numFmtId="0" fontId="16" fillId="0" borderId="78" xfId="57" applyFont="1" applyFill="1" applyBorder="1" applyAlignment="1">
      <alignment horizontal="left"/>
      <protection/>
    </xf>
    <xf numFmtId="0" fontId="12" fillId="0" borderId="78" xfId="57" applyFont="1" applyFill="1" applyBorder="1" applyAlignment="1">
      <alignment horizontal="center" vertical="center"/>
      <protection/>
    </xf>
    <xf numFmtId="167" fontId="12" fillId="0" borderId="78" xfId="44" applyNumberFormat="1" applyFont="1" applyFill="1" applyBorder="1" applyAlignment="1">
      <alignment horizontal="right"/>
    </xf>
    <xf numFmtId="165" fontId="12" fillId="0" borderId="78" xfId="57" applyNumberFormat="1" applyFont="1" applyFill="1" applyBorder="1" applyAlignment="1">
      <alignment horizontal="right"/>
      <protection/>
    </xf>
    <xf numFmtId="164" fontId="12" fillId="0" borderId="78" xfId="57" applyNumberFormat="1" applyFont="1" applyFill="1" applyBorder="1" applyAlignment="1">
      <alignment horizontal="right"/>
      <protection/>
    </xf>
    <xf numFmtId="165" fontId="12" fillId="0" borderId="78" xfId="0" applyNumberFormat="1" applyFont="1" applyFill="1" applyBorder="1" applyAlignment="1">
      <alignment horizontal="right"/>
    </xf>
    <xf numFmtId="165" fontId="12" fillId="0" borderId="78" xfId="57" applyNumberFormat="1" applyFont="1" applyFill="1" applyBorder="1" applyAlignment="1" quotePrefix="1">
      <alignment horizontal="right"/>
      <protection/>
    </xf>
    <xf numFmtId="165" fontId="116" fillId="0" borderId="78" xfId="0" applyNumberFormat="1" applyFont="1" applyFill="1" applyBorder="1" applyAlignment="1">
      <alignment horizontal="center"/>
    </xf>
    <xf numFmtId="165" fontId="12" fillId="0" borderId="78" xfId="57" applyNumberFormat="1" applyFont="1" applyFill="1" applyBorder="1" applyAlignment="1">
      <alignment horizontal="center"/>
      <protection/>
    </xf>
    <xf numFmtId="0" fontId="12" fillId="0" borderId="78" xfId="57" applyFont="1" applyFill="1" applyBorder="1" applyAlignment="1">
      <alignment horizontal="center"/>
      <protection/>
    </xf>
    <xf numFmtId="165" fontId="116" fillId="0" borderId="78" xfId="57" applyNumberFormat="1" applyFont="1" applyFill="1" applyBorder="1" applyAlignment="1">
      <alignment horizontal="center"/>
      <protection/>
    </xf>
    <xf numFmtId="0" fontId="27" fillId="0" borderId="145" xfId="0" applyFont="1" applyFill="1" applyBorder="1" applyAlignment="1">
      <alignment horizontal="center"/>
    </xf>
    <xf numFmtId="0" fontId="28" fillId="0" borderId="78" xfId="0" applyFont="1" applyFill="1" applyBorder="1" applyAlignment="1">
      <alignment horizontal="center"/>
    </xf>
    <xf numFmtId="0" fontId="117" fillId="33" borderId="10" xfId="0" applyFont="1" applyFill="1" applyBorder="1" applyAlignment="1">
      <alignment horizontal="center" vertical="center" textRotation="90" wrapText="1"/>
    </xf>
    <xf numFmtId="0" fontId="118" fillId="33" borderId="10" xfId="0" applyFont="1" applyFill="1" applyBorder="1" applyAlignment="1">
      <alignment horizontal="center" vertical="center" textRotation="90" wrapText="1"/>
    </xf>
    <xf numFmtId="0" fontId="96" fillId="33" borderId="10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9" fillId="33" borderId="10" xfId="0" applyFont="1" applyFill="1" applyBorder="1" applyAlignment="1">
      <alignment horizontal="center" vertical="center" wrapText="1"/>
    </xf>
    <xf numFmtId="0" fontId="118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/>
    </xf>
    <xf numFmtId="0" fontId="96" fillId="0" borderId="10" xfId="0" applyFont="1" applyBorder="1" applyAlignment="1">
      <alignment horizontal="center"/>
    </xf>
    <xf numFmtId="0" fontId="117" fillId="0" borderId="25" xfId="0" applyFont="1" applyBorder="1" applyAlignment="1">
      <alignment horizontal="left" vertical="center"/>
    </xf>
    <xf numFmtId="0" fontId="117" fillId="0" borderId="36" xfId="0" applyFont="1" applyBorder="1" applyAlignment="1">
      <alignment horizontal="left" vertical="center"/>
    </xf>
    <xf numFmtId="0" fontId="120" fillId="33" borderId="10" xfId="0" applyFont="1" applyFill="1" applyBorder="1" applyAlignment="1">
      <alignment horizontal="center"/>
    </xf>
    <xf numFmtId="0" fontId="120" fillId="34" borderId="10" xfId="0" applyFont="1" applyFill="1" applyBorder="1" applyAlignment="1">
      <alignment horizontal="center"/>
    </xf>
    <xf numFmtId="165" fontId="121" fillId="33" borderId="10" xfId="0" applyNumberFormat="1" applyFont="1" applyFill="1" applyBorder="1" applyAlignment="1">
      <alignment horizontal="center"/>
    </xf>
    <xf numFmtId="0" fontId="122" fillId="33" borderId="10" xfId="0" applyFont="1" applyFill="1" applyBorder="1" applyAlignment="1">
      <alignment horizontal="center"/>
    </xf>
    <xf numFmtId="0" fontId="123" fillId="33" borderId="10" xfId="0" applyFont="1" applyFill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96" fillId="0" borderId="10" xfId="0" applyFont="1" applyBorder="1" applyAlignment="1">
      <alignment/>
    </xf>
    <xf numFmtId="165" fontId="96" fillId="0" borderId="1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14" fontId="117" fillId="0" borderId="36" xfId="0" applyNumberFormat="1" applyFont="1" applyBorder="1" applyAlignment="1">
      <alignment horizontal="left" vertical="center"/>
    </xf>
    <xf numFmtId="0" fontId="117" fillId="0" borderId="25" xfId="0" applyFont="1" applyBorder="1" applyAlignment="1">
      <alignment/>
    </xf>
    <xf numFmtId="0" fontId="117" fillId="0" borderId="36" xfId="0" applyFont="1" applyBorder="1" applyAlignment="1">
      <alignment/>
    </xf>
    <xf numFmtId="0" fontId="117" fillId="0" borderId="25" xfId="0" applyFont="1" applyFill="1" applyBorder="1" applyAlignment="1">
      <alignment horizontal="left" vertical="center"/>
    </xf>
    <xf numFmtId="0" fontId="117" fillId="0" borderId="36" xfId="0" applyFont="1" applyFill="1" applyBorder="1" applyAlignment="1">
      <alignment horizontal="left" vertical="center"/>
    </xf>
    <xf numFmtId="0" fontId="124" fillId="0" borderId="10" xfId="0" applyFont="1" applyBorder="1" applyAlignment="1">
      <alignment horizontal="center"/>
    </xf>
    <xf numFmtId="0" fontId="124" fillId="0" borderId="10" xfId="0" applyFont="1" applyBorder="1" applyAlignment="1">
      <alignment/>
    </xf>
    <xf numFmtId="0" fontId="0" fillId="0" borderId="30" xfId="0" applyBorder="1" applyAlignment="1">
      <alignment/>
    </xf>
    <xf numFmtId="0" fontId="58" fillId="33" borderId="146" xfId="0" applyFont="1" applyFill="1" applyBorder="1" applyAlignment="1">
      <alignment horizontal="center" vertical="center" textRotation="90" wrapText="1"/>
    </xf>
    <xf numFmtId="0" fontId="58" fillId="33" borderId="43" xfId="0" applyFont="1" applyFill="1" applyBorder="1" applyAlignment="1">
      <alignment horizontal="center" vertical="center" textRotation="90" wrapText="1"/>
    </xf>
    <xf numFmtId="0" fontId="58" fillId="33" borderId="107" xfId="0" applyFont="1" applyFill="1" applyBorder="1" applyAlignment="1">
      <alignment horizontal="center" vertical="center" textRotation="90" wrapText="1"/>
    </xf>
    <xf numFmtId="0" fontId="58" fillId="33" borderId="25" xfId="0" applyFont="1" applyFill="1" applyBorder="1" applyAlignment="1">
      <alignment horizontal="center" vertical="center" textRotation="90" wrapText="1"/>
    </xf>
    <xf numFmtId="0" fontId="58" fillId="33" borderId="36" xfId="0" applyFont="1" applyFill="1" applyBorder="1" applyAlignment="1">
      <alignment horizontal="center" vertical="center" textRotation="90" wrapText="1"/>
    </xf>
    <xf numFmtId="0" fontId="57" fillId="33" borderId="147" xfId="0" applyFont="1" applyFill="1" applyBorder="1" applyAlignment="1">
      <alignment horizontal="center" vertical="center" textRotation="90" wrapText="1"/>
    </xf>
    <xf numFmtId="0" fontId="57" fillId="33" borderId="148" xfId="0" applyFont="1" applyFill="1" applyBorder="1" applyAlignment="1">
      <alignment horizontal="center" vertical="center" textRotation="90" wrapText="1"/>
    </xf>
    <xf numFmtId="0" fontId="58" fillId="33" borderId="27" xfId="0" applyFont="1" applyFill="1" applyBorder="1" applyAlignment="1">
      <alignment horizontal="center" vertical="center" textRotation="90" wrapText="1"/>
    </xf>
    <xf numFmtId="0" fontId="57" fillId="33" borderId="20" xfId="0" applyFont="1" applyFill="1" applyBorder="1" applyAlignment="1">
      <alignment horizontal="center" vertical="center" textRotation="90" wrapText="1"/>
    </xf>
    <xf numFmtId="0" fontId="57" fillId="33" borderId="31" xfId="0" applyFont="1" applyFill="1" applyBorder="1" applyAlignment="1">
      <alignment horizontal="center" vertical="center" textRotation="90" wrapText="1"/>
    </xf>
    <xf numFmtId="0" fontId="58" fillId="33" borderId="20" xfId="0" applyFont="1" applyFill="1" applyBorder="1" applyAlignment="1">
      <alignment horizontal="center" vertical="center" textRotation="90" wrapText="1"/>
    </xf>
    <xf numFmtId="0" fontId="58" fillId="33" borderId="35" xfId="0" applyFont="1" applyFill="1" applyBorder="1" applyAlignment="1">
      <alignment horizontal="center" vertical="center" textRotation="90" wrapText="1"/>
    </xf>
    <xf numFmtId="0" fontId="58" fillId="33" borderId="31" xfId="0" applyFont="1" applyFill="1" applyBorder="1" applyAlignment="1">
      <alignment horizontal="center" vertical="center" textRotation="90" wrapText="1"/>
    </xf>
    <xf numFmtId="0" fontId="10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 vertical="top"/>
    </xf>
    <xf numFmtId="0" fontId="57" fillId="33" borderId="149" xfId="0" applyFont="1" applyFill="1" applyBorder="1" applyAlignment="1">
      <alignment horizontal="center"/>
    </xf>
    <xf numFmtId="0" fontId="57" fillId="33" borderId="150" xfId="0" applyFont="1" applyFill="1" applyBorder="1" applyAlignment="1">
      <alignment horizontal="center"/>
    </xf>
    <xf numFmtId="0" fontId="57" fillId="33" borderId="151" xfId="0" applyFont="1" applyFill="1" applyBorder="1" applyAlignment="1">
      <alignment horizontal="center"/>
    </xf>
    <xf numFmtId="0" fontId="20" fillId="33" borderId="152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/>
    </xf>
    <xf numFmtId="0" fontId="20" fillId="33" borderId="153" xfId="0" applyFont="1" applyFill="1" applyBorder="1" applyAlignment="1">
      <alignment horizontal="center" vertical="center" wrapText="1"/>
    </xf>
    <xf numFmtId="0" fontId="20" fillId="33" borderId="154" xfId="0" applyFont="1" applyFill="1" applyBorder="1" applyAlignment="1">
      <alignment horizontal="center" vertical="center" wrapText="1"/>
    </xf>
    <xf numFmtId="0" fontId="20" fillId="33" borderId="155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58" fillId="33" borderId="156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155" xfId="0" applyFont="1" applyFill="1" applyBorder="1" applyAlignment="1">
      <alignment horizontal="center" vertical="center" wrapText="1"/>
    </xf>
    <xf numFmtId="0" fontId="28" fillId="0" borderId="157" xfId="0" applyFont="1" applyFill="1" applyBorder="1" applyAlignment="1">
      <alignment horizontal="center" vertical="center" wrapText="1"/>
    </xf>
    <xf numFmtId="0" fontId="28" fillId="0" borderId="155" xfId="0" applyFont="1" applyFill="1" applyBorder="1" applyAlignment="1">
      <alignment horizontal="center" vertical="justify" wrapText="1"/>
    </xf>
    <xf numFmtId="0" fontId="28" fillId="0" borderId="157" xfId="0" applyFont="1" applyFill="1" applyBorder="1" applyAlignment="1">
      <alignment horizontal="center" vertical="justify" wrapText="1"/>
    </xf>
    <xf numFmtId="0" fontId="24" fillId="0" borderId="158" xfId="0" applyFont="1" applyFill="1" applyBorder="1" applyAlignment="1">
      <alignment horizontal="center" wrapText="1"/>
    </xf>
    <xf numFmtId="0" fontId="24" fillId="0" borderId="37" xfId="0" applyFont="1" applyFill="1" applyBorder="1" applyAlignment="1">
      <alignment horizontal="center" wrapText="1"/>
    </xf>
    <xf numFmtId="0" fontId="24" fillId="0" borderId="67" xfId="0" applyFont="1" applyFill="1" applyBorder="1" applyAlignment="1">
      <alignment horizontal="center" wrapText="1"/>
    </xf>
    <xf numFmtId="0" fontId="40" fillId="0" borderId="155" xfId="0" applyFont="1" applyFill="1" applyBorder="1" applyAlignment="1">
      <alignment horizontal="center" vertical="justify" wrapText="1"/>
    </xf>
    <xf numFmtId="0" fontId="40" fillId="0" borderId="157" xfId="0" applyFont="1" applyFill="1" applyBorder="1" applyAlignment="1">
      <alignment horizontal="center" vertical="justify" wrapText="1"/>
    </xf>
    <xf numFmtId="0" fontId="31" fillId="0" borderId="155" xfId="0" applyFont="1" applyFill="1" applyBorder="1" applyAlignment="1">
      <alignment horizontal="center" vertical="center" wrapText="1"/>
    </xf>
    <xf numFmtId="0" fontId="31" fillId="0" borderId="15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1" fillId="0" borderId="155" xfId="0" applyFont="1" applyFill="1" applyBorder="1" applyAlignment="1">
      <alignment horizontal="center" vertical="justify" wrapText="1"/>
    </xf>
    <xf numFmtId="0" fontId="31" fillId="0" borderId="157" xfId="0" applyFont="1" applyFill="1" applyBorder="1" applyAlignment="1">
      <alignment horizontal="center" vertical="justify" wrapText="1"/>
    </xf>
    <xf numFmtId="0" fontId="31" fillId="0" borderId="155" xfId="0" applyFont="1" applyFill="1" applyBorder="1" applyAlignment="1">
      <alignment horizontal="center" vertical="center"/>
    </xf>
    <xf numFmtId="0" fontId="31" fillId="0" borderId="157" xfId="0" applyFont="1" applyFill="1" applyBorder="1" applyAlignment="1">
      <alignment horizontal="center" vertical="center"/>
    </xf>
    <xf numFmtId="0" fontId="38" fillId="0" borderId="146" xfId="0" applyFont="1" applyFill="1" applyBorder="1" applyAlignment="1">
      <alignment horizontal="center" wrapText="1"/>
    </xf>
    <xf numFmtId="0" fontId="38" fillId="0" borderId="43" xfId="0" applyFont="1" applyFill="1" applyBorder="1" applyAlignment="1">
      <alignment horizontal="center" wrapText="1"/>
    </xf>
    <xf numFmtId="0" fontId="38" fillId="0" borderId="107" xfId="0" applyFont="1" applyFill="1" applyBorder="1" applyAlignment="1">
      <alignment horizontal="center" wrapText="1"/>
    </xf>
    <xf numFmtId="0" fontId="55" fillId="0" borderId="25" xfId="0" applyFont="1" applyFill="1" applyBorder="1" applyAlignment="1">
      <alignment horizontal="center" vertical="center" textRotation="90" wrapText="1"/>
    </xf>
    <xf numFmtId="0" fontId="55" fillId="0" borderId="36" xfId="0" applyFont="1" applyFill="1" applyBorder="1" applyAlignment="1">
      <alignment horizontal="center" vertical="center" textRotation="90" wrapText="1"/>
    </xf>
    <xf numFmtId="0" fontId="54" fillId="0" borderId="15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64" xfId="0" applyFont="1" applyFill="1" applyBorder="1" applyAlignment="1">
      <alignment horizontal="center" vertical="top"/>
    </xf>
    <xf numFmtId="0" fontId="54" fillId="0" borderId="155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157" xfId="0" applyFont="1" applyFill="1" applyBorder="1" applyAlignment="1">
      <alignment horizontal="center"/>
    </xf>
    <xf numFmtId="0" fontId="54" fillId="0" borderId="155" xfId="0" applyFont="1" applyFill="1" applyBorder="1" applyAlignment="1">
      <alignment horizontal="center" vertical="center" textRotation="90" wrapText="1"/>
    </xf>
    <xf numFmtId="0" fontId="54" fillId="0" borderId="25" xfId="0" applyFont="1" applyFill="1" applyBorder="1" applyAlignment="1">
      <alignment horizontal="center" vertical="center" textRotation="90" wrapText="1"/>
    </xf>
    <xf numFmtId="0" fontId="54" fillId="0" borderId="17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53" xfId="0" applyFont="1" applyFill="1" applyBorder="1" applyAlignment="1">
      <alignment horizontal="center" vertical="center" wrapText="1"/>
    </xf>
    <xf numFmtId="0" fontId="54" fillId="0" borderId="154" xfId="0" applyFont="1" applyFill="1" applyBorder="1" applyAlignment="1">
      <alignment horizontal="center" vertical="center" wrapText="1"/>
    </xf>
    <xf numFmtId="0" fontId="20" fillId="0" borderId="155" xfId="0" applyFont="1" applyFill="1" applyBorder="1" applyAlignment="1">
      <alignment horizontal="center" vertical="center" wrapText="1"/>
    </xf>
    <xf numFmtId="0" fontId="20" fillId="0" borderId="15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55" fillId="0" borderId="155" xfId="0" applyFont="1" applyFill="1" applyBorder="1" applyAlignment="1">
      <alignment horizontal="center" vertical="center" textRotation="90" wrapText="1"/>
    </xf>
    <xf numFmtId="0" fontId="55" fillId="0" borderId="108" xfId="0" applyFont="1" applyFill="1" applyBorder="1" applyAlignment="1">
      <alignment horizontal="center" vertical="center" textRotation="90" wrapText="1"/>
    </xf>
    <xf numFmtId="0" fontId="55" fillId="0" borderId="14" xfId="0" applyFont="1" applyFill="1" applyBorder="1" applyAlignment="1">
      <alignment horizontal="center" vertical="center" textRotation="90" wrapText="1"/>
    </xf>
    <xf numFmtId="0" fontId="64" fillId="33" borderId="10" xfId="0" applyFont="1" applyFill="1" applyBorder="1" applyAlignment="1">
      <alignment horizontal="center" vertical="center" textRotation="90" wrapText="1"/>
    </xf>
    <xf numFmtId="0" fontId="63" fillId="33" borderId="155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/>
    </xf>
    <xf numFmtId="0" fontId="8" fillId="33" borderId="158" xfId="0" applyFont="1" applyFill="1" applyBorder="1" applyAlignment="1">
      <alignment horizontal="center" vertical="center" textRotation="90" wrapText="1"/>
    </xf>
    <xf numFmtId="0" fontId="8" fillId="33" borderId="67" xfId="0" applyFont="1" applyFill="1" applyBorder="1" applyAlignment="1">
      <alignment horizontal="center" vertical="center" textRotation="90" wrapText="1"/>
    </xf>
    <xf numFmtId="0" fontId="60" fillId="33" borderId="0" xfId="0" applyFont="1" applyFill="1" applyBorder="1" applyAlignment="1">
      <alignment horizontal="center"/>
    </xf>
    <xf numFmtId="0" fontId="62" fillId="33" borderId="64" xfId="0" applyFont="1" applyFill="1" applyBorder="1" applyAlignment="1">
      <alignment horizontal="center" vertical="top"/>
    </xf>
    <xf numFmtId="0" fontId="64" fillId="33" borderId="20" xfId="0" applyFont="1" applyFill="1" applyBorder="1" applyAlignment="1">
      <alignment horizontal="center" vertical="center" textRotation="90" wrapText="1"/>
    </xf>
    <xf numFmtId="0" fontId="64" fillId="33" borderId="35" xfId="0" applyFont="1" applyFill="1" applyBorder="1" applyAlignment="1">
      <alignment horizontal="center" vertical="center" textRotation="90" wrapText="1"/>
    </xf>
    <xf numFmtId="0" fontId="64" fillId="33" borderId="18" xfId="0" applyFont="1" applyFill="1" applyBorder="1" applyAlignment="1">
      <alignment horizontal="center" vertical="center" textRotation="90" wrapText="1"/>
    </xf>
    <xf numFmtId="0" fontId="64" fillId="33" borderId="30" xfId="0" applyFont="1" applyFill="1" applyBorder="1" applyAlignment="1">
      <alignment horizontal="center" vertical="center" textRotation="90" wrapText="1"/>
    </xf>
    <xf numFmtId="0" fontId="64" fillId="33" borderId="146" xfId="0" applyFont="1" applyFill="1" applyBorder="1" applyAlignment="1">
      <alignment horizontal="center" vertical="center" textRotation="90" wrapText="1"/>
    </xf>
    <xf numFmtId="0" fontId="64" fillId="33" borderId="43" xfId="0" applyFont="1" applyFill="1" applyBorder="1" applyAlignment="1">
      <alignment horizontal="center" vertical="center" textRotation="90" wrapText="1"/>
    </xf>
    <xf numFmtId="0" fontId="63" fillId="33" borderId="146" xfId="0" applyFont="1" applyFill="1" applyBorder="1" applyAlignment="1">
      <alignment horizontal="center" vertical="center" textRotation="90" wrapText="1"/>
    </xf>
    <xf numFmtId="0" fontId="63" fillId="33" borderId="43" xfId="0" applyFont="1" applyFill="1" applyBorder="1" applyAlignment="1">
      <alignment horizontal="center" vertical="center" textRotation="90" wrapText="1"/>
    </xf>
    <xf numFmtId="0" fontId="64" fillId="33" borderId="158" xfId="0" applyFont="1" applyFill="1" applyBorder="1" applyAlignment="1">
      <alignment horizontal="center" vertical="center" textRotation="90" wrapText="1"/>
    </xf>
    <xf numFmtId="0" fontId="64" fillId="33" borderId="37" xfId="0" applyFont="1" applyFill="1" applyBorder="1" applyAlignment="1">
      <alignment horizontal="center" vertical="center" textRotation="90" wrapText="1"/>
    </xf>
    <xf numFmtId="0" fontId="63" fillId="33" borderId="18" xfId="0" applyFont="1" applyFill="1" applyBorder="1" applyAlignment="1">
      <alignment horizontal="center" vertical="center" textRotation="90" wrapText="1"/>
    </xf>
    <xf numFmtId="0" fontId="63" fillId="33" borderId="21" xfId="0" applyFont="1" applyFill="1" applyBorder="1" applyAlignment="1">
      <alignment horizontal="center" vertical="center" textRotation="90" wrapText="1"/>
    </xf>
    <xf numFmtId="0" fontId="8" fillId="33" borderId="159" xfId="0" applyFont="1" applyFill="1" applyBorder="1" applyAlignment="1">
      <alignment horizontal="center" vertical="center" wrapText="1"/>
    </xf>
    <xf numFmtId="0" fontId="14" fillId="33" borderId="105" xfId="0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6" xfId="0" applyFont="1" applyFill="1" applyBorder="1" applyAlignment="1">
      <alignment horizontal="center" vertical="center" wrapText="1"/>
    </xf>
    <xf numFmtId="0" fontId="63" fillId="33" borderId="157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justify"/>
    </xf>
    <xf numFmtId="0" fontId="24" fillId="0" borderId="10" xfId="0" applyFont="1" applyFill="1" applyBorder="1" applyAlignment="1">
      <alignment horizontal="center" vertical="justify"/>
    </xf>
    <xf numFmtId="0" fontId="47" fillId="0" borderId="17" xfId="0" applyFont="1" applyFill="1" applyBorder="1" applyAlignment="1">
      <alignment horizontal="center" vertical="justify"/>
    </xf>
    <xf numFmtId="0" fontId="24" fillId="0" borderId="153" xfId="0" applyFont="1" applyFill="1" applyBorder="1" applyAlignment="1">
      <alignment horizontal="center"/>
    </xf>
    <xf numFmtId="0" fontId="24" fillId="0" borderId="154" xfId="0" applyFont="1" applyFill="1" applyBorder="1" applyAlignment="1">
      <alignment horizontal="center"/>
    </xf>
    <xf numFmtId="0" fontId="24" fillId="0" borderId="15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7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3" fillId="0" borderId="0" xfId="58" applyFont="1" applyFill="1" applyAlignment="1">
      <alignment horizontal="center"/>
      <protection/>
    </xf>
    <xf numFmtId="0" fontId="2" fillId="0" borderId="0" xfId="58" applyFont="1" applyFill="1" applyBorder="1" applyAlignment="1">
      <alignment horizontal="center"/>
      <protection/>
    </xf>
    <xf numFmtId="0" fontId="22" fillId="0" borderId="160" xfId="58" applyFont="1" applyFill="1" applyBorder="1" applyAlignment="1">
      <alignment horizontal="center" vertical="center" wrapText="1"/>
      <protection/>
    </xf>
    <xf numFmtId="0" fontId="22" fillId="0" borderId="161" xfId="58" applyFont="1" applyFill="1" applyBorder="1" applyAlignment="1">
      <alignment horizontal="center" vertical="center" wrapText="1"/>
      <protection/>
    </xf>
    <xf numFmtId="0" fontId="22" fillId="0" borderId="162" xfId="58" applyFont="1" applyFill="1" applyBorder="1" applyAlignment="1">
      <alignment horizontal="center" vertical="center" wrapText="1"/>
      <protection/>
    </xf>
    <xf numFmtId="0" fontId="22" fillId="0" borderId="163" xfId="58" applyFont="1" applyFill="1" applyBorder="1" applyAlignment="1">
      <alignment horizontal="center" vertical="center" wrapText="1"/>
      <protection/>
    </xf>
    <xf numFmtId="0" fontId="22" fillId="0" borderId="21" xfId="58" applyFont="1" applyFill="1" applyBorder="1" applyAlignment="1">
      <alignment horizontal="center" vertical="center" wrapText="1"/>
      <protection/>
    </xf>
    <xf numFmtId="0" fontId="22" fillId="0" borderId="22" xfId="58" applyFont="1" applyFill="1" applyBorder="1" applyAlignment="1">
      <alignment horizontal="center" vertical="center" wrapText="1"/>
      <protection/>
    </xf>
    <xf numFmtId="0" fontId="65" fillId="0" borderId="164" xfId="58" applyFont="1" applyFill="1" applyBorder="1" applyAlignment="1">
      <alignment horizontal="center"/>
      <protection/>
    </xf>
    <xf numFmtId="0" fontId="65" fillId="0" borderId="165" xfId="58" applyFont="1" applyFill="1" applyBorder="1" applyAlignment="1">
      <alignment horizontal="center"/>
      <protection/>
    </xf>
    <xf numFmtId="0" fontId="65" fillId="0" borderId="166" xfId="58" applyFont="1" applyFill="1" applyBorder="1" applyAlignment="1">
      <alignment horizontal="center"/>
      <protection/>
    </xf>
    <xf numFmtId="0" fontId="65" fillId="0" borderId="25" xfId="58" applyFont="1" applyFill="1" applyBorder="1" applyAlignment="1">
      <alignment horizontal="center"/>
      <protection/>
    </xf>
    <xf numFmtId="0" fontId="65" fillId="0" borderId="27" xfId="58" applyFont="1" applyFill="1" applyBorder="1" applyAlignment="1">
      <alignment horizontal="center"/>
      <protection/>
    </xf>
    <xf numFmtId="0" fontId="65" fillId="0" borderId="36" xfId="58" applyFont="1" applyFill="1" applyBorder="1" applyAlignment="1">
      <alignment horizontal="center"/>
      <protection/>
    </xf>
    <xf numFmtId="0" fontId="92" fillId="0" borderId="0" xfId="0" applyFont="1" applyFill="1" applyBorder="1" applyAlignment="1">
      <alignment horizontal="center"/>
    </xf>
    <xf numFmtId="0" fontId="92" fillId="0" borderId="64" xfId="0" applyFont="1" applyFill="1" applyBorder="1" applyAlignment="1">
      <alignment horizontal="center" vertical="top"/>
    </xf>
    <xf numFmtId="0" fontId="93" fillId="0" borderId="158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22" xfId="0" applyFont="1" applyFill="1" applyBorder="1" applyAlignment="1">
      <alignment horizontal="center" vertical="center" wrapText="1"/>
    </xf>
    <xf numFmtId="0" fontId="93" fillId="0" borderId="155" xfId="0" applyFont="1" applyFill="1" applyBorder="1" applyAlignment="1">
      <alignment horizontal="center"/>
    </xf>
    <xf numFmtId="0" fontId="93" fillId="0" borderId="28" xfId="0" applyFont="1" applyFill="1" applyBorder="1" applyAlignment="1">
      <alignment horizontal="center"/>
    </xf>
    <xf numFmtId="0" fontId="93" fillId="0" borderId="167" xfId="0" applyFont="1" applyFill="1" applyBorder="1" applyAlignment="1">
      <alignment horizontal="center"/>
    </xf>
    <xf numFmtId="0" fontId="93" fillId="0" borderId="168" xfId="0" applyFont="1" applyFill="1" applyBorder="1" applyAlignment="1">
      <alignment horizontal="center"/>
    </xf>
    <xf numFmtId="0" fontId="93" fillId="0" borderId="29" xfId="0" applyFont="1" applyFill="1" applyBorder="1" applyAlignment="1">
      <alignment horizontal="center"/>
    </xf>
    <xf numFmtId="0" fontId="93" fillId="0" borderId="169" xfId="0" applyFont="1" applyFill="1" applyBorder="1" applyAlignment="1">
      <alignment horizontal="center"/>
    </xf>
    <xf numFmtId="0" fontId="93" fillId="0" borderId="170" xfId="0" applyFont="1" applyFill="1" applyBorder="1" applyAlignment="1">
      <alignment horizontal="center" vertical="center"/>
    </xf>
    <xf numFmtId="0" fontId="93" fillId="0" borderId="28" xfId="0" applyFont="1" applyFill="1" applyBorder="1" applyAlignment="1">
      <alignment horizontal="center" vertical="center"/>
    </xf>
    <xf numFmtId="0" fontId="93" fillId="0" borderId="167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 textRotation="90" wrapText="1"/>
    </xf>
    <xf numFmtId="0" fontId="93" fillId="0" borderId="22" xfId="0" applyFont="1" applyFill="1" applyBorder="1" applyAlignment="1">
      <alignment horizontal="center" vertical="center" textRotation="90" wrapText="1"/>
    </xf>
    <xf numFmtId="0" fontId="93" fillId="0" borderId="35" xfId="0" applyFont="1" applyFill="1" applyBorder="1" applyAlignment="1">
      <alignment horizontal="center" vertical="center" textRotation="90" wrapText="1"/>
    </xf>
    <xf numFmtId="0" fontId="93" fillId="0" borderId="60" xfId="0" applyFont="1" applyFill="1" applyBorder="1" applyAlignment="1">
      <alignment horizontal="center" vertical="center" textRotation="90" wrapText="1"/>
    </xf>
    <xf numFmtId="0" fontId="93" fillId="0" borderId="43" xfId="0" applyFont="1" applyFill="1" applyBorder="1" applyAlignment="1">
      <alignment horizontal="center" vertical="center" textRotation="90" wrapText="1"/>
    </xf>
    <xf numFmtId="0" fontId="93" fillId="0" borderId="63" xfId="0" applyFont="1" applyFill="1" applyBorder="1" applyAlignment="1">
      <alignment horizontal="center" vertical="center" textRotation="90" wrapText="1"/>
    </xf>
    <xf numFmtId="0" fontId="93" fillId="0" borderId="25" xfId="0" applyFont="1" applyFill="1" applyBorder="1" applyAlignment="1">
      <alignment horizontal="center" vertical="center" textRotation="90" wrapText="1"/>
    </xf>
    <xf numFmtId="0" fontId="93" fillId="0" borderId="36" xfId="0" applyFont="1" applyFill="1" applyBorder="1" applyAlignment="1">
      <alignment horizontal="center" vertical="center" textRotation="90" wrapText="1"/>
    </xf>
    <xf numFmtId="0" fontId="93" fillId="0" borderId="16" xfId="0" applyFont="1" applyFill="1" applyBorder="1" applyAlignment="1">
      <alignment horizontal="center" vertical="center" textRotation="90" wrapText="1"/>
    </xf>
    <xf numFmtId="0" fontId="94" fillId="0" borderId="152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/>
    </xf>
    <xf numFmtId="0" fontId="95" fillId="0" borderId="36" xfId="0" applyFont="1" applyFill="1" applyBorder="1" applyAlignment="1">
      <alignment/>
    </xf>
    <xf numFmtId="0" fontId="93" fillId="0" borderId="66" xfId="0" applyFont="1" applyFill="1" applyBorder="1" applyAlignment="1">
      <alignment horizontal="center" vertical="center" textRotation="90" wrapText="1"/>
    </xf>
    <xf numFmtId="0" fontId="93" fillId="0" borderId="59" xfId="0" applyFont="1" applyFill="1" applyBorder="1" applyAlignment="1">
      <alignment horizontal="center" vertical="center" textRotation="90" wrapText="1"/>
    </xf>
    <xf numFmtId="0" fontId="93" fillId="0" borderId="15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4" fillId="0" borderId="155" xfId="0" applyFont="1" applyFill="1" applyBorder="1" applyAlignment="1">
      <alignment horizontal="center" vertical="center" wrapText="1"/>
    </xf>
    <xf numFmtId="0" fontId="24" fillId="0" borderId="157" xfId="0" applyFont="1" applyFill="1" applyBorder="1" applyAlignment="1">
      <alignment horizontal="center" vertical="center"/>
    </xf>
    <xf numFmtId="0" fontId="47" fillId="0" borderId="155" xfId="0" applyFont="1" applyFill="1" applyBorder="1" applyAlignment="1">
      <alignment horizontal="center" vertical="center" wrapText="1"/>
    </xf>
    <xf numFmtId="0" fontId="47" fillId="0" borderId="15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justify"/>
    </xf>
    <xf numFmtId="0" fontId="0" fillId="0" borderId="3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4" fillId="0" borderId="153" xfId="0" applyFont="1" applyFill="1" applyBorder="1" applyAlignment="1">
      <alignment horizontal="center" vertical="center"/>
    </xf>
    <xf numFmtId="0" fontId="24" fillId="0" borderId="154" xfId="0" applyFont="1" applyFill="1" applyBorder="1" applyAlignment="1">
      <alignment horizontal="center" vertical="center"/>
    </xf>
    <xf numFmtId="0" fontId="24" fillId="0" borderId="15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16" fillId="0" borderId="155" xfId="0" applyFont="1" applyFill="1" applyBorder="1" applyAlignment="1">
      <alignment horizontal="center" vertical="center" wrapText="1"/>
    </xf>
    <xf numFmtId="0" fontId="16" fillId="0" borderId="15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107" xfId="0" applyFont="1" applyFill="1" applyBorder="1" applyAlignment="1">
      <alignment horizontal="center" vertical="center" textRotation="90" wrapText="1"/>
    </xf>
    <xf numFmtId="0" fontId="8" fillId="0" borderId="15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171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100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64" xfId="0" applyFont="1" applyFill="1" applyBorder="1" applyAlignment="1">
      <alignment horizontal="center" vertical="top"/>
    </xf>
    <xf numFmtId="0" fontId="8" fillId="0" borderId="158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6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textRotation="90" wrapText="1"/>
    </xf>
    <xf numFmtId="0" fontId="64" fillId="33" borderId="17" xfId="0" applyFont="1" applyFill="1" applyBorder="1" applyAlignment="1">
      <alignment horizontal="center" vertical="center" textRotation="90" wrapText="1"/>
    </xf>
    <xf numFmtId="0" fontId="61" fillId="0" borderId="0" xfId="0" applyFont="1" applyBorder="1" applyAlignment="1">
      <alignment horizontal="center"/>
    </xf>
    <xf numFmtId="0" fontId="62" fillId="0" borderId="64" xfId="0" applyFont="1" applyBorder="1" applyAlignment="1">
      <alignment horizontal="center" vertical="top"/>
    </xf>
    <xf numFmtId="0" fontId="64" fillId="33" borderId="108" xfId="0" applyFont="1" applyFill="1" applyBorder="1" applyAlignment="1">
      <alignment horizontal="center" vertical="center" textRotation="90" wrapText="1"/>
    </xf>
    <xf numFmtId="0" fontId="64" fillId="33" borderId="14" xfId="0" applyFont="1" applyFill="1" applyBorder="1" applyAlignment="1">
      <alignment horizontal="center" vertical="center" textRotation="90" wrapText="1"/>
    </xf>
    <xf numFmtId="0" fontId="8" fillId="33" borderId="153" xfId="0" applyFont="1" applyFill="1" applyBorder="1" applyAlignment="1">
      <alignment horizontal="center" vertical="center" wrapText="1"/>
    </xf>
    <xf numFmtId="0" fontId="8" fillId="33" borderId="15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/>
    </xf>
    <xf numFmtId="0" fontId="71" fillId="33" borderId="155" xfId="0" applyFont="1" applyFill="1" applyBorder="1" applyAlignment="1">
      <alignment horizontal="center"/>
    </xf>
    <xf numFmtId="0" fontId="71" fillId="33" borderId="28" xfId="0" applyFont="1" applyFill="1" applyBorder="1" applyAlignment="1">
      <alignment horizontal="center"/>
    </xf>
    <xf numFmtId="0" fontId="71" fillId="33" borderId="157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8" fillId="0" borderId="172" xfId="61" applyFont="1" applyFill="1" applyBorder="1" applyAlignment="1">
      <alignment horizontal="center" vertical="center" wrapText="1"/>
      <protection/>
    </xf>
    <xf numFmtId="0" fontId="8" fillId="0" borderId="173" xfId="61" applyFont="1" applyFill="1" applyBorder="1" applyAlignment="1">
      <alignment horizontal="center" vertical="center" wrapText="1"/>
      <protection/>
    </xf>
    <xf numFmtId="0" fontId="8" fillId="0" borderId="174" xfId="61" applyFont="1" applyFill="1" applyBorder="1" applyAlignment="1">
      <alignment horizontal="center" vertical="center" wrapText="1"/>
      <protection/>
    </xf>
    <xf numFmtId="0" fontId="8" fillId="0" borderId="35" xfId="61" applyFont="1" applyFill="1" applyBorder="1" applyAlignment="1">
      <alignment horizontal="center" vertical="center" textRotation="90" wrapText="1"/>
      <protection/>
    </xf>
    <xf numFmtId="0" fontId="8" fillId="0" borderId="60" xfId="61" applyFont="1" applyFill="1" applyBorder="1" applyAlignment="1">
      <alignment horizontal="center" vertical="center" textRotation="90" wrapText="1"/>
      <protection/>
    </xf>
    <xf numFmtId="0" fontId="7" fillId="0" borderId="15" xfId="61" applyFont="1" applyFill="1" applyBorder="1" applyAlignment="1">
      <alignment horizontal="center" vertical="center" textRotation="90" wrapText="1"/>
      <protection/>
    </xf>
    <xf numFmtId="0" fontId="7" fillId="0" borderId="60" xfId="61" applyFont="1" applyFill="1" applyBorder="1" applyAlignment="1">
      <alignment horizontal="center" vertical="center" textRotation="90" wrapText="1"/>
      <protection/>
    </xf>
    <xf numFmtId="0" fontId="8" fillId="0" borderId="15" xfId="61" applyFont="1" applyFill="1" applyBorder="1" applyAlignment="1">
      <alignment horizontal="center" vertical="center" textRotation="90" wrapText="1"/>
      <protection/>
    </xf>
    <xf numFmtId="0" fontId="8" fillId="0" borderId="59" xfId="61" applyFont="1" applyFill="1" applyBorder="1" applyAlignment="1">
      <alignment horizontal="center" vertical="center" textRotation="90" wrapText="1"/>
      <protection/>
    </xf>
    <xf numFmtId="0" fontId="7" fillId="0" borderId="16" xfId="61" applyFont="1" applyFill="1" applyBorder="1" applyAlignment="1">
      <alignment horizontal="center" vertical="center" textRotation="90" wrapText="1"/>
      <protection/>
    </xf>
    <xf numFmtId="0" fontId="7" fillId="0" borderId="63" xfId="61" applyFont="1" applyFill="1" applyBorder="1" applyAlignment="1">
      <alignment horizontal="center" vertical="center" textRotation="90" wrapText="1"/>
      <protection/>
    </xf>
    <xf numFmtId="0" fontId="86" fillId="0" borderId="0" xfId="61" applyFont="1" applyFill="1" applyBorder="1" applyAlignment="1">
      <alignment horizontal="center"/>
      <protection/>
    </xf>
    <xf numFmtId="0" fontId="87" fillId="0" borderId="64" xfId="61" applyFont="1" applyFill="1" applyBorder="1" applyAlignment="1">
      <alignment horizontal="center" vertical="top"/>
      <protection/>
    </xf>
    <xf numFmtId="0" fontId="8" fillId="0" borderId="158" xfId="61" applyFont="1" applyFill="1" applyBorder="1" applyAlignment="1">
      <alignment horizontal="center" vertical="center" textRotation="90" wrapText="1"/>
      <protection/>
    </xf>
    <xf numFmtId="0" fontId="8" fillId="0" borderId="67" xfId="61" applyFont="1" applyFill="1" applyBorder="1" applyAlignment="1">
      <alignment horizontal="center" vertical="center" textRotation="90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155" xfId="61" applyFont="1" applyFill="1" applyBorder="1" applyAlignment="1">
      <alignment horizontal="center"/>
      <protection/>
    </xf>
    <xf numFmtId="0" fontId="8" fillId="0" borderId="28" xfId="61" applyFont="1" applyFill="1" applyBorder="1" applyAlignment="1">
      <alignment horizontal="center"/>
      <protection/>
    </xf>
    <xf numFmtId="0" fontId="8" fillId="0" borderId="157" xfId="61" applyFont="1" applyFill="1" applyBorder="1" applyAlignment="1">
      <alignment horizontal="center"/>
      <protection/>
    </xf>
    <xf numFmtId="0" fontId="20" fillId="0" borderId="155" xfId="60" applyFont="1" applyFill="1" applyBorder="1" applyAlignment="1">
      <alignment horizontal="center"/>
      <protection/>
    </xf>
    <xf numFmtId="0" fontId="20" fillId="0" borderId="28" xfId="60" applyFont="1" applyFill="1" applyBorder="1" applyAlignment="1">
      <alignment horizontal="center"/>
      <protection/>
    </xf>
    <xf numFmtId="0" fontId="20" fillId="0" borderId="157" xfId="60" applyFont="1" applyFill="1" applyBorder="1" applyAlignment="1">
      <alignment horizontal="center"/>
      <protection/>
    </xf>
    <xf numFmtId="0" fontId="8" fillId="0" borderId="167" xfId="61" applyFont="1" applyFill="1" applyBorder="1" applyAlignment="1">
      <alignment horizontal="center"/>
      <protection/>
    </xf>
    <xf numFmtId="0" fontId="94" fillId="33" borderId="10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0" fontId="62" fillId="0" borderId="116" xfId="0" applyFont="1" applyBorder="1" applyAlignment="1">
      <alignment horizontal="center" vertical="top"/>
    </xf>
    <xf numFmtId="0" fontId="117" fillId="33" borderId="10" xfId="0" applyFont="1" applyFill="1" applyBorder="1" applyAlignment="1">
      <alignment horizontal="center"/>
    </xf>
    <xf numFmtId="0" fontId="118" fillId="33" borderId="25" xfId="0" applyFont="1" applyFill="1" applyBorder="1" applyAlignment="1">
      <alignment horizontal="center" vertical="center" wrapText="1"/>
    </xf>
    <xf numFmtId="0" fontId="118" fillId="33" borderId="27" xfId="0" applyFont="1" applyFill="1" applyBorder="1" applyAlignment="1">
      <alignment horizontal="center" vertical="center" wrapText="1"/>
    </xf>
    <xf numFmtId="0" fontId="118" fillId="33" borderId="36" xfId="0" applyFont="1" applyFill="1" applyBorder="1" applyAlignment="1">
      <alignment horizontal="center" vertical="center" wrapText="1"/>
    </xf>
    <xf numFmtId="0" fontId="118" fillId="33" borderId="10" xfId="0" applyFont="1" applyFill="1" applyBorder="1" applyAlignment="1">
      <alignment horizontal="center" vertical="center" textRotation="90" wrapText="1"/>
    </xf>
    <xf numFmtId="0" fontId="22" fillId="0" borderId="160" xfId="57" applyFont="1" applyFill="1" applyBorder="1" applyAlignment="1">
      <alignment horizontal="center" vertical="center" wrapText="1"/>
      <protection/>
    </xf>
    <xf numFmtId="0" fontId="22" fillId="0" borderId="161" xfId="57" applyFont="1" applyFill="1" applyBorder="1" applyAlignment="1">
      <alignment horizontal="center" vertical="center" wrapText="1"/>
      <protection/>
    </xf>
    <xf numFmtId="0" fontId="22" fillId="0" borderId="162" xfId="57" applyFont="1" applyFill="1" applyBorder="1" applyAlignment="1">
      <alignment horizontal="center" vertical="center" wrapText="1"/>
      <protection/>
    </xf>
    <xf numFmtId="0" fontId="22" fillId="0" borderId="163" xfId="57" applyFont="1" applyFill="1" applyBorder="1" applyAlignment="1">
      <alignment horizontal="center" vertical="center" wrapText="1"/>
      <protection/>
    </xf>
    <xf numFmtId="0" fontId="22" fillId="0" borderId="21" xfId="57" applyFont="1" applyFill="1" applyBorder="1" applyAlignment="1">
      <alignment horizontal="center" vertical="center" wrapText="1"/>
      <protection/>
    </xf>
    <xf numFmtId="0" fontId="22" fillId="0" borderId="22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center" vertical="center"/>
      <protection/>
    </xf>
    <xf numFmtId="0" fontId="28" fillId="0" borderId="10" xfId="57" applyFont="1" applyFill="1" applyBorder="1" applyAlignment="1">
      <alignment horizontal="center" vertical="justify"/>
      <protection/>
    </xf>
    <xf numFmtId="0" fontId="32" fillId="0" borderId="0" xfId="57" applyFont="1" applyFill="1" applyAlignment="1">
      <alignment horizontal="center"/>
      <protection/>
    </xf>
    <xf numFmtId="0" fontId="34" fillId="0" borderId="0" xfId="57" applyFont="1" applyFill="1" applyAlignment="1">
      <alignment horizont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/>
      <protection/>
    </xf>
    <xf numFmtId="0" fontId="115" fillId="0" borderId="10" xfId="57" applyNumberFormat="1" applyFont="1" applyFill="1" applyBorder="1" applyAlignment="1">
      <alignment horizontal="center" vertical="center" wrapText="1" shrinkToFit="1"/>
      <protection/>
    </xf>
    <xf numFmtId="0" fontId="12" fillId="0" borderId="0" xfId="0" applyFont="1" applyAlignment="1">
      <alignment/>
    </xf>
    <xf numFmtId="0" fontId="42" fillId="0" borderId="133" xfId="0" applyFont="1" applyBorder="1" applyAlignment="1">
      <alignment horizontal="center" vertical="center" textRotation="90"/>
    </xf>
    <xf numFmtId="0" fontId="42" fillId="0" borderId="78" xfId="0" applyFont="1" applyBorder="1" applyAlignment="1">
      <alignment horizontal="center" vertical="center" textRotation="90"/>
    </xf>
    <xf numFmtId="0" fontId="41" fillId="0" borderId="20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/>
    </xf>
    <xf numFmtId="0" fontId="42" fillId="0" borderId="18" xfId="0" applyFont="1" applyBorder="1" applyAlignment="1">
      <alignment horizontal="center" vertical="center" textRotation="90"/>
    </xf>
    <xf numFmtId="0" fontId="42" fillId="0" borderId="30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 textRotation="90"/>
    </xf>
    <xf numFmtId="0" fontId="48" fillId="0" borderId="133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12" fillId="0" borderId="175" xfId="0" applyFont="1" applyBorder="1" applyAlignment="1">
      <alignment horizontal="center" vertical="center" wrapText="1"/>
    </xf>
    <xf numFmtId="0" fontId="12" fillId="0" borderId="176" xfId="0" applyFont="1" applyBorder="1" applyAlignment="1">
      <alignment horizontal="center" vertical="center" wrapText="1"/>
    </xf>
    <xf numFmtId="0" fontId="12" fillId="0" borderId="177" xfId="0" applyFont="1" applyBorder="1" applyAlignment="1">
      <alignment horizontal="center" vertical="center" wrapText="1"/>
    </xf>
    <xf numFmtId="0" fontId="12" fillId="0" borderId="17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textRotation="90"/>
    </xf>
    <xf numFmtId="0" fontId="48" fillId="0" borderId="158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10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46" fillId="0" borderId="153" xfId="0" applyFont="1" applyBorder="1" applyAlignment="1">
      <alignment horizontal="center" vertical="center"/>
    </xf>
    <xf numFmtId="0" fontId="46" fillId="0" borderId="154" xfId="0" applyFont="1" applyBorder="1" applyAlignment="1">
      <alignment horizontal="center" vertical="center"/>
    </xf>
    <xf numFmtId="0" fontId="46" fillId="0" borderId="15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57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top"/>
    </xf>
    <xf numFmtId="0" fontId="64" fillId="0" borderId="15" xfId="0" applyFont="1" applyFill="1" applyBorder="1" applyAlignment="1">
      <alignment horizontal="center" vertical="center" textRotation="90" wrapText="1"/>
    </xf>
    <xf numFmtId="0" fontId="64" fillId="0" borderId="35" xfId="0" applyFont="1" applyFill="1" applyBorder="1" applyAlignment="1">
      <alignment horizontal="center" vertical="center" textRotation="90" wrapText="1"/>
    </xf>
    <xf numFmtId="0" fontId="64" fillId="0" borderId="31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 vertical="center" textRotation="90" wrapText="1"/>
    </xf>
    <xf numFmtId="0" fontId="63" fillId="0" borderId="21" xfId="0" applyFont="1" applyFill="1" applyBorder="1" applyAlignment="1">
      <alignment horizontal="center" vertical="center" textRotation="90" wrapText="1"/>
    </xf>
    <xf numFmtId="0" fontId="77" fillId="33" borderId="0" xfId="0" applyFont="1" applyFill="1" applyBorder="1" applyAlignment="1">
      <alignment horizontal="center"/>
    </xf>
    <xf numFmtId="0" fontId="11" fillId="33" borderId="116" xfId="0" applyFont="1" applyFill="1" applyBorder="1" applyAlignment="1">
      <alignment horizontal="center" vertical="top"/>
    </xf>
    <xf numFmtId="0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/>
    </xf>
    <xf numFmtId="0" fontId="63" fillId="0" borderId="15" xfId="0" applyFont="1" applyBorder="1" applyAlignment="1">
      <alignment horizontal="center" vertical="center" textRotation="90"/>
    </xf>
    <xf numFmtId="0" fontId="63" fillId="0" borderId="35" xfId="0" applyFont="1" applyBorder="1" applyAlignment="1">
      <alignment horizontal="center" vertical="center" textRotation="90"/>
    </xf>
    <xf numFmtId="0" fontId="63" fillId="33" borderId="25" xfId="0" applyNumberFormat="1" applyFont="1" applyFill="1" applyBorder="1" applyAlignment="1">
      <alignment horizontal="center" vertical="center" wrapText="1"/>
    </xf>
    <xf numFmtId="0" fontId="78" fillId="33" borderId="27" xfId="0" applyNumberFormat="1" applyFont="1" applyFill="1" applyBorder="1" applyAlignment="1">
      <alignment/>
    </xf>
    <xf numFmtId="0" fontId="78" fillId="33" borderId="36" xfId="0" applyNumberFormat="1" applyFont="1" applyFill="1" applyBorder="1" applyAlignment="1">
      <alignment/>
    </xf>
    <xf numFmtId="165" fontId="0" fillId="33" borderId="25" xfId="0" applyNumberFormat="1" applyFont="1" applyFill="1" applyBorder="1" applyAlignment="1">
      <alignment horizontal="center" vertical="center"/>
    </xf>
    <xf numFmtId="165" fontId="0" fillId="33" borderId="27" xfId="0" applyNumberFormat="1" applyFont="1" applyFill="1" applyBorder="1" applyAlignment="1">
      <alignment horizontal="center" vertical="center"/>
    </xf>
    <xf numFmtId="165" fontId="0" fillId="33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/>
    </xf>
    <xf numFmtId="0" fontId="77" fillId="0" borderId="0" xfId="0" applyFont="1" applyBorder="1" applyAlignment="1">
      <alignment horizontal="center"/>
    </xf>
    <xf numFmtId="0" fontId="11" fillId="0" borderId="116" xfId="0" applyFont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85950" y="1106805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zoomScalePageLayoutView="0" workbookViewId="0" topLeftCell="A1">
      <selection activeCell="P4" sqref="P4:Q4"/>
    </sheetView>
  </sheetViews>
  <sheetFormatPr defaultColWidth="5.57421875" defaultRowHeight="12.75"/>
  <cols>
    <col min="1" max="1" width="3.28125" style="0" customWidth="1"/>
    <col min="2" max="2" width="17.00390625" style="0" customWidth="1"/>
    <col min="3" max="3" width="7.28125" style="0" customWidth="1"/>
    <col min="4" max="4" width="3.421875" style="0" customWidth="1"/>
    <col min="5" max="5" width="3.28125" style="0" customWidth="1"/>
    <col min="6" max="6" width="3.421875" style="0" customWidth="1"/>
    <col min="7" max="7" width="3.28125" style="0" customWidth="1"/>
    <col min="8" max="8" width="3.00390625" style="0" customWidth="1"/>
    <col min="9" max="9" width="3.28125" style="0" customWidth="1"/>
    <col min="10" max="10" width="3.00390625" style="0" customWidth="1"/>
    <col min="11" max="11" width="3.7109375" style="0" customWidth="1"/>
    <col min="12" max="12" width="3.00390625" style="0" customWidth="1"/>
    <col min="13" max="14" width="3.28125" style="0" customWidth="1"/>
    <col min="15" max="15" width="3.421875" style="0" customWidth="1"/>
    <col min="16" max="16" width="3.140625" style="0" customWidth="1"/>
    <col min="17" max="19" width="3.28125" style="0" customWidth="1"/>
    <col min="20" max="20" width="3.421875" style="0" customWidth="1"/>
    <col min="21" max="21" width="3.57421875" style="0" customWidth="1"/>
    <col min="22" max="22" width="4.00390625" style="0" customWidth="1"/>
    <col min="23" max="23" width="3.421875" style="0" customWidth="1"/>
    <col min="24" max="24" width="3.28125" style="0" customWidth="1"/>
    <col min="25" max="25" width="3.8515625" style="0" customWidth="1"/>
    <col min="26" max="26" width="3.421875" style="0" customWidth="1"/>
    <col min="27" max="27" width="3.28125" style="0" customWidth="1"/>
    <col min="28" max="28" width="0.13671875" style="0" customWidth="1"/>
    <col min="29" max="29" width="4.140625" style="0" hidden="1" customWidth="1"/>
    <col min="30" max="30" width="3.28125" style="0" customWidth="1"/>
    <col min="31" max="31" width="4.7109375" style="0" customWidth="1"/>
    <col min="32" max="33" width="4.28125" style="0" customWidth="1"/>
    <col min="34" max="34" width="5.140625" style="0" customWidth="1"/>
    <col min="35" max="35" width="4.421875" style="0" customWidth="1"/>
    <col min="36" max="36" width="4.8515625" style="0" customWidth="1"/>
    <col min="37" max="37" width="5.00390625" style="0" customWidth="1"/>
    <col min="38" max="38" width="6.00390625" style="0" customWidth="1"/>
  </cols>
  <sheetData>
    <row r="1" spans="1:38" s="1" customFormat="1" ht="18.75">
      <c r="A1" s="995" t="s">
        <v>435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  <c r="T1" s="995"/>
      <c r="U1" s="995"/>
      <c r="V1" s="995"/>
      <c r="W1" s="995"/>
      <c r="X1" s="995"/>
      <c r="Y1" s="995"/>
      <c r="Z1" s="995"/>
      <c r="AA1" s="995"/>
      <c r="AB1" s="995"/>
      <c r="AC1" s="995"/>
      <c r="AD1" s="995"/>
      <c r="AE1" s="995"/>
      <c r="AF1" s="995"/>
      <c r="AG1" s="995"/>
      <c r="AH1" s="995"/>
      <c r="AI1" s="995"/>
      <c r="AJ1" s="995"/>
      <c r="AK1" s="995"/>
      <c r="AL1" s="995"/>
    </row>
    <row r="2" spans="1:38" ht="18.75" thickBot="1">
      <c r="A2" s="996" t="s">
        <v>464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996"/>
      <c r="Y2" s="996"/>
      <c r="Z2" s="996"/>
      <c r="AA2" s="996"/>
      <c r="AB2" s="996"/>
      <c r="AC2" s="996"/>
      <c r="AD2" s="996"/>
      <c r="AE2" s="996"/>
      <c r="AF2" s="996"/>
      <c r="AG2" s="996"/>
      <c r="AH2" s="996"/>
      <c r="AI2" s="996"/>
      <c r="AJ2" s="996"/>
      <c r="AK2" s="996"/>
      <c r="AL2" s="996"/>
    </row>
    <row r="3" spans="1:38" s="60" customFormat="1" ht="18.75" customHeight="1" thickTop="1">
      <c r="A3" s="1002" t="s">
        <v>0</v>
      </c>
      <c r="B3" s="1004" t="s">
        <v>1</v>
      </c>
      <c r="C3" s="1005"/>
      <c r="D3" s="997" t="s">
        <v>440</v>
      </c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998"/>
      <c r="AB3" s="998"/>
      <c r="AC3" s="999"/>
      <c r="AD3" s="987" t="s">
        <v>441</v>
      </c>
      <c r="AE3" s="990" t="s">
        <v>442</v>
      </c>
      <c r="AF3" s="987" t="s">
        <v>438</v>
      </c>
      <c r="AG3" s="990" t="s">
        <v>439</v>
      </c>
      <c r="AH3" s="987" t="s">
        <v>465</v>
      </c>
      <c r="AI3" s="990" t="s">
        <v>466</v>
      </c>
      <c r="AJ3" s="992" t="s">
        <v>445</v>
      </c>
      <c r="AK3" s="992" t="s">
        <v>275</v>
      </c>
      <c r="AL3" s="982" t="s">
        <v>446</v>
      </c>
    </row>
    <row r="4" spans="1:38" s="60" customFormat="1" ht="103.5" customHeight="1">
      <c r="A4" s="1003"/>
      <c r="B4" s="1006"/>
      <c r="C4" s="1007"/>
      <c r="D4" s="1008" t="s">
        <v>454</v>
      </c>
      <c r="E4" s="986"/>
      <c r="F4" s="985" t="s">
        <v>341</v>
      </c>
      <c r="G4" s="986"/>
      <c r="H4" s="985" t="s">
        <v>336</v>
      </c>
      <c r="I4" s="986"/>
      <c r="J4" s="985" t="s">
        <v>467</v>
      </c>
      <c r="K4" s="986"/>
      <c r="L4" s="985" t="s">
        <v>456</v>
      </c>
      <c r="M4" s="986"/>
      <c r="N4" s="985" t="s">
        <v>457</v>
      </c>
      <c r="O4" s="986"/>
      <c r="P4" s="985" t="s">
        <v>463</v>
      </c>
      <c r="Q4" s="986"/>
      <c r="R4" s="985" t="s">
        <v>459</v>
      </c>
      <c r="S4" s="986"/>
      <c r="T4" s="985" t="s">
        <v>245</v>
      </c>
      <c r="U4" s="986"/>
      <c r="V4" s="985" t="s">
        <v>460</v>
      </c>
      <c r="W4" s="986"/>
      <c r="X4" s="985" t="s">
        <v>244</v>
      </c>
      <c r="Y4" s="986"/>
      <c r="Z4" s="985" t="s">
        <v>462</v>
      </c>
      <c r="AA4" s="986"/>
      <c r="AB4" s="985"/>
      <c r="AC4" s="989"/>
      <c r="AD4" s="988"/>
      <c r="AE4" s="991"/>
      <c r="AF4" s="988"/>
      <c r="AG4" s="991"/>
      <c r="AH4" s="988"/>
      <c r="AI4" s="991"/>
      <c r="AJ4" s="993"/>
      <c r="AK4" s="993"/>
      <c r="AL4" s="983"/>
    </row>
    <row r="5" spans="1:38" s="60" customFormat="1" ht="18" customHeight="1">
      <c r="A5" s="1000" t="s">
        <v>14</v>
      </c>
      <c r="B5" s="1001"/>
      <c r="C5" s="1001"/>
      <c r="D5" s="61">
        <v>1</v>
      </c>
      <c r="E5" s="62"/>
      <c r="F5" s="62">
        <v>2</v>
      </c>
      <c r="G5" s="62"/>
      <c r="H5" s="62">
        <v>3</v>
      </c>
      <c r="I5" s="62"/>
      <c r="J5" s="62">
        <v>1</v>
      </c>
      <c r="K5" s="62"/>
      <c r="L5" s="62">
        <v>1</v>
      </c>
      <c r="M5" s="62"/>
      <c r="N5" s="62">
        <v>2</v>
      </c>
      <c r="O5" s="62"/>
      <c r="P5" s="62">
        <v>2</v>
      </c>
      <c r="Q5" s="62"/>
      <c r="R5" s="63">
        <v>2</v>
      </c>
      <c r="S5" s="63"/>
      <c r="T5" s="63">
        <v>2</v>
      </c>
      <c r="U5" s="63"/>
      <c r="V5" s="63">
        <v>2</v>
      </c>
      <c r="W5" s="63"/>
      <c r="X5" s="63">
        <v>3</v>
      </c>
      <c r="Y5" s="63"/>
      <c r="Z5" s="63">
        <v>2</v>
      </c>
      <c r="AA5" s="63"/>
      <c r="AB5" s="63"/>
      <c r="AC5" s="64"/>
      <c r="AD5" s="65">
        <f>SUM(D5:AB5)</f>
        <v>23</v>
      </c>
      <c r="AE5" s="66">
        <f>SUM(D5:AB5)</f>
        <v>23</v>
      </c>
      <c r="AF5" s="67">
        <v>23</v>
      </c>
      <c r="AG5" s="67">
        <v>23</v>
      </c>
      <c r="AH5" s="67">
        <v>46</v>
      </c>
      <c r="AI5" s="67">
        <v>46</v>
      </c>
      <c r="AJ5" s="994"/>
      <c r="AK5" s="994"/>
      <c r="AL5" s="984"/>
    </row>
    <row r="6" spans="1:38" s="2" customFormat="1" ht="18" customHeight="1">
      <c r="A6" s="147">
        <v>1</v>
      </c>
      <c r="B6" s="148" t="s">
        <v>15</v>
      </c>
      <c r="C6" s="149" t="s">
        <v>16</v>
      </c>
      <c r="D6" s="150">
        <v>3.5</v>
      </c>
      <c r="E6" s="151">
        <v>0</v>
      </c>
      <c r="F6" s="152">
        <v>7</v>
      </c>
      <c r="G6" s="151">
        <v>3</v>
      </c>
      <c r="H6" s="152">
        <v>7.2</v>
      </c>
      <c r="I6" s="151">
        <v>3</v>
      </c>
      <c r="J6" s="152">
        <v>6.6</v>
      </c>
      <c r="K6" s="151">
        <v>2.5</v>
      </c>
      <c r="L6" s="152">
        <v>7.2</v>
      </c>
      <c r="M6" s="151">
        <v>3</v>
      </c>
      <c r="N6" s="152">
        <v>5.4</v>
      </c>
      <c r="O6" s="151">
        <v>1.5</v>
      </c>
      <c r="P6" s="152">
        <v>5.1</v>
      </c>
      <c r="Q6" s="151">
        <v>1.5</v>
      </c>
      <c r="R6" s="153">
        <v>5.3</v>
      </c>
      <c r="S6" s="151">
        <v>1.5</v>
      </c>
      <c r="T6" s="153">
        <v>6.4</v>
      </c>
      <c r="U6" s="151">
        <v>2</v>
      </c>
      <c r="V6" s="154">
        <v>5.5</v>
      </c>
      <c r="W6" s="151">
        <v>2</v>
      </c>
      <c r="X6" s="154">
        <v>6.9</v>
      </c>
      <c r="Y6" s="151">
        <v>2.5</v>
      </c>
      <c r="Z6" s="154">
        <v>6.2</v>
      </c>
      <c r="AA6" s="151">
        <v>2</v>
      </c>
      <c r="AB6" s="154"/>
      <c r="AC6" s="155"/>
      <c r="AD6" s="156">
        <f>(AB6*0+Z6*2+X6*3+V6*2+T6*2+R6*2+P6*2+N6*2+L6+J6+H6*3+F6*2+D6)/23</f>
        <v>6.147826086956522</v>
      </c>
      <c r="AE6" s="157">
        <f>(AC6*0+AA6*2+Y6*3+W6*2+U6*2+S6*2+Q6*2+O6*2+M6+K6+I6*3+G6*2+E6)/23</f>
        <v>2.130434782608696</v>
      </c>
      <c r="AF6" s="158">
        <v>6.5</v>
      </c>
      <c r="AG6" s="157">
        <v>2.3</v>
      </c>
      <c r="AH6" s="157">
        <f>(AD6*23+AF6*23)/46</f>
        <v>6.32391304347826</v>
      </c>
      <c r="AI6" s="157">
        <f>(AE6*23+AG6*23)/46</f>
        <v>2.215217391304348</v>
      </c>
      <c r="AJ6" s="151" t="s">
        <v>17</v>
      </c>
      <c r="AK6" s="159" t="s">
        <v>17</v>
      </c>
      <c r="AL6" s="160"/>
    </row>
    <row r="7" spans="1:38" s="2" customFormat="1" ht="18" customHeight="1">
      <c r="A7" s="161">
        <v>2</v>
      </c>
      <c r="B7" s="162" t="s">
        <v>18</v>
      </c>
      <c r="C7" s="163" t="s">
        <v>16</v>
      </c>
      <c r="D7" s="164">
        <v>5.9</v>
      </c>
      <c r="E7" s="165">
        <v>2</v>
      </c>
      <c r="F7" s="166">
        <v>8.4</v>
      </c>
      <c r="G7" s="165">
        <v>3.5</v>
      </c>
      <c r="H7" s="166">
        <v>8</v>
      </c>
      <c r="I7" s="165">
        <v>3.5</v>
      </c>
      <c r="J7" s="166">
        <v>7</v>
      </c>
      <c r="K7" s="165">
        <v>3</v>
      </c>
      <c r="L7" s="166">
        <v>8.2</v>
      </c>
      <c r="M7" s="165">
        <v>3.5</v>
      </c>
      <c r="N7" s="166">
        <v>8</v>
      </c>
      <c r="O7" s="165">
        <v>3.5</v>
      </c>
      <c r="P7" s="166">
        <v>7.8</v>
      </c>
      <c r="Q7" s="165">
        <v>3</v>
      </c>
      <c r="R7" s="167">
        <v>7.1</v>
      </c>
      <c r="S7" s="165">
        <v>3</v>
      </c>
      <c r="T7" s="167">
        <v>7.5</v>
      </c>
      <c r="U7" s="165">
        <v>3</v>
      </c>
      <c r="V7" s="168">
        <v>7</v>
      </c>
      <c r="W7" s="165">
        <v>3</v>
      </c>
      <c r="X7" s="168">
        <v>8</v>
      </c>
      <c r="Y7" s="165">
        <v>3.5</v>
      </c>
      <c r="Z7" s="168">
        <v>7</v>
      </c>
      <c r="AA7" s="165">
        <v>3</v>
      </c>
      <c r="AB7" s="168"/>
      <c r="AC7" s="169"/>
      <c r="AD7" s="170">
        <f>(AB7*0+Z7*2+X7*3+V7*2+T7*2+R7*2+P7*2+N7*2+L7+J7+H7*3+F7*2+D7)/23</f>
        <v>7.595652173913044</v>
      </c>
      <c r="AE7" s="171">
        <f aca="true" t="shared" si="0" ref="AE7:AE44">(AC7*0+AA7*2+Y7*3+W7*2+U7*2+S7*2+Q7*2+O7*2+M7+K7+I7*3+G7*2+E7)/23</f>
        <v>3.1956521739130435</v>
      </c>
      <c r="AF7" s="172">
        <v>7.7</v>
      </c>
      <c r="AG7" s="171">
        <v>3.2</v>
      </c>
      <c r="AH7" s="171">
        <f>(AD7*23+AF7*23)/46</f>
        <v>7.647826086956522</v>
      </c>
      <c r="AI7" s="171">
        <f>(AE7*23+AG7*23)/46</f>
        <v>3.197826086956522</v>
      </c>
      <c r="AJ7" s="165" t="s">
        <v>232</v>
      </c>
      <c r="AK7" s="173" t="s">
        <v>280</v>
      </c>
      <c r="AL7" s="174"/>
    </row>
    <row r="8" spans="1:38" s="2" customFormat="1" ht="18" customHeight="1">
      <c r="A8" s="161">
        <f aca="true" t="shared" si="1" ref="A8:A34">A7+1</f>
        <v>3</v>
      </c>
      <c r="B8" s="162" t="s">
        <v>19</v>
      </c>
      <c r="C8" s="175" t="s">
        <v>20</v>
      </c>
      <c r="D8" s="176">
        <v>3.9</v>
      </c>
      <c r="E8" s="165">
        <v>0</v>
      </c>
      <c r="F8" s="166">
        <v>7.4</v>
      </c>
      <c r="G8" s="165">
        <v>3</v>
      </c>
      <c r="H8" s="166">
        <v>6.9</v>
      </c>
      <c r="I8" s="165">
        <v>2.5</v>
      </c>
      <c r="J8" s="166">
        <v>7</v>
      </c>
      <c r="K8" s="165">
        <v>3</v>
      </c>
      <c r="L8" s="166">
        <v>7</v>
      </c>
      <c r="M8" s="165">
        <v>3</v>
      </c>
      <c r="N8" s="166">
        <v>6.5</v>
      </c>
      <c r="O8" s="165">
        <v>2.5</v>
      </c>
      <c r="P8" s="166">
        <v>4.6</v>
      </c>
      <c r="Q8" s="165">
        <v>1</v>
      </c>
      <c r="R8" s="167">
        <v>5.1</v>
      </c>
      <c r="S8" s="165">
        <v>1.5</v>
      </c>
      <c r="T8" s="167">
        <v>7.4</v>
      </c>
      <c r="U8" s="165">
        <v>3</v>
      </c>
      <c r="V8" s="168">
        <v>5.6</v>
      </c>
      <c r="W8" s="165">
        <v>2</v>
      </c>
      <c r="X8" s="168">
        <v>5</v>
      </c>
      <c r="Y8" s="165">
        <v>1.5</v>
      </c>
      <c r="Z8" s="168">
        <v>6.2</v>
      </c>
      <c r="AA8" s="165">
        <v>2</v>
      </c>
      <c r="AB8" s="168"/>
      <c r="AC8" s="169"/>
      <c r="AD8" s="170">
        <f>(AB8*0+Z8*2+X8*3+V8*2+T8*2+R8*2+P8*2+N8*2+L8+J8+H8*3+F8*2+D8)/23</f>
        <v>6.052173913043479</v>
      </c>
      <c r="AE8" s="171">
        <f t="shared" si="0"/>
        <v>2.0869565217391304</v>
      </c>
      <c r="AF8" s="172">
        <v>6.3</v>
      </c>
      <c r="AG8" s="171">
        <v>2.2</v>
      </c>
      <c r="AH8" s="171">
        <f>(AD8*23+AF8*23)/46</f>
        <v>6.17608695652174</v>
      </c>
      <c r="AI8" s="171">
        <f aca="true" t="shared" si="2" ref="AI8:AI21">(AE8*23+AG8*23)/46</f>
        <v>2.143478260869565</v>
      </c>
      <c r="AJ8" s="165" t="s">
        <v>17</v>
      </c>
      <c r="AK8" s="173" t="s">
        <v>17</v>
      </c>
      <c r="AL8" s="174"/>
    </row>
    <row r="9" spans="1:38" s="2" customFormat="1" ht="18" customHeight="1">
      <c r="A9" s="161">
        <f t="shared" si="1"/>
        <v>4</v>
      </c>
      <c r="B9" s="177" t="s">
        <v>24</v>
      </c>
      <c r="C9" s="178" t="s">
        <v>25</v>
      </c>
      <c r="D9" s="166">
        <v>7.5</v>
      </c>
      <c r="E9" s="165">
        <v>3</v>
      </c>
      <c r="F9" s="166">
        <v>8.4</v>
      </c>
      <c r="G9" s="165">
        <v>3.5</v>
      </c>
      <c r="H9" s="166">
        <v>7.1</v>
      </c>
      <c r="I9" s="165">
        <v>3</v>
      </c>
      <c r="J9" s="166">
        <v>6.6</v>
      </c>
      <c r="K9" s="165">
        <v>2.5</v>
      </c>
      <c r="L9" s="166">
        <v>7.1</v>
      </c>
      <c r="M9" s="165">
        <v>3</v>
      </c>
      <c r="N9" s="166">
        <v>7.3</v>
      </c>
      <c r="O9" s="165">
        <v>3</v>
      </c>
      <c r="P9" s="166">
        <v>8</v>
      </c>
      <c r="Q9" s="165">
        <v>3.5</v>
      </c>
      <c r="R9" s="167">
        <v>5.9</v>
      </c>
      <c r="S9" s="165">
        <v>2</v>
      </c>
      <c r="T9" s="167">
        <v>7.6</v>
      </c>
      <c r="U9" s="165">
        <v>3</v>
      </c>
      <c r="V9" s="168">
        <v>7.5</v>
      </c>
      <c r="W9" s="165">
        <v>3</v>
      </c>
      <c r="X9" s="168">
        <v>8</v>
      </c>
      <c r="Y9" s="165">
        <v>3.5</v>
      </c>
      <c r="Z9" s="168">
        <v>6.1</v>
      </c>
      <c r="AA9" s="168">
        <v>2</v>
      </c>
      <c r="AB9" s="179"/>
      <c r="AC9" s="168"/>
      <c r="AD9" s="180">
        <f>(AB9*0+Z9*2+X9*3+V9*2+T9*2+R9*2+P9*2+N9*2+L9+J9+H9*3+F9*2+D9)/23</f>
        <v>7.308695652173912</v>
      </c>
      <c r="AE9" s="171">
        <f t="shared" si="0"/>
        <v>2.9565217391304346</v>
      </c>
      <c r="AF9" s="172">
        <v>6.8</v>
      </c>
      <c r="AG9" s="171">
        <v>2.5</v>
      </c>
      <c r="AH9" s="171">
        <f>(AD9*23+AF9*23)/46</f>
        <v>7.054347826086956</v>
      </c>
      <c r="AI9" s="171">
        <f t="shared" si="2"/>
        <v>2.7282608695652173</v>
      </c>
      <c r="AJ9" s="165" t="s">
        <v>140</v>
      </c>
      <c r="AK9" s="173" t="s">
        <v>468</v>
      </c>
      <c r="AL9" s="174"/>
    </row>
    <row r="10" spans="1:38" s="2" customFormat="1" ht="18" customHeight="1">
      <c r="A10" s="161">
        <f t="shared" si="1"/>
        <v>5</v>
      </c>
      <c r="B10" s="177" t="s">
        <v>22</v>
      </c>
      <c r="C10" s="181" t="s">
        <v>23</v>
      </c>
      <c r="D10" s="166">
        <v>2.4</v>
      </c>
      <c r="E10" s="165">
        <v>0</v>
      </c>
      <c r="F10" s="166">
        <v>7.3</v>
      </c>
      <c r="G10" s="165">
        <v>3</v>
      </c>
      <c r="H10" s="166">
        <v>7</v>
      </c>
      <c r="I10" s="165">
        <v>3</v>
      </c>
      <c r="J10" s="166">
        <v>3</v>
      </c>
      <c r="K10" s="165">
        <v>0</v>
      </c>
      <c r="L10" s="166">
        <v>6.7</v>
      </c>
      <c r="M10" s="165">
        <v>2.5</v>
      </c>
      <c r="N10" s="166">
        <v>6.5</v>
      </c>
      <c r="O10" s="165">
        <v>2.5</v>
      </c>
      <c r="P10" s="166">
        <v>6</v>
      </c>
      <c r="Q10" s="165">
        <v>2</v>
      </c>
      <c r="R10" s="167">
        <v>5.3</v>
      </c>
      <c r="S10" s="165">
        <v>1.5</v>
      </c>
      <c r="T10" s="167">
        <v>6.3</v>
      </c>
      <c r="U10" s="165">
        <v>2</v>
      </c>
      <c r="V10" s="168">
        <v>5.5</v>
      </c>
      <c r="W10" s="165">
        <v>2</v>
      </c>
      <c r="X10" s="168">
        <v>5.9</v>
      </c>
      <c r="Y10" s="165">
        <v>2</v>
      </c>
      <c r="Z10" s="168">
        <v>6.5</v>
      </c>
      <c r="AA10" s="168">
        <v>2.5</v>
      </c>
      <c r="AB10" s="179"/>
      <c r="AC10" s="168"/>
      <c r="AD10" s="180">
        <f aca="true" t="shared" si="3" ref="AD10:AD44">(AB10*0+Z10*2+X10*3+V10*2+T10*2+R10*2+P10*2+N10*2+L10+J10+H10*3+F10*2+D10)/23</f>
        <v>5.982608695652175</v>
      </c>
      <c r="AE10" s="171">
        <f t="shared" si="0"/>
        <v>2.108695652173913</v>
      </c>
      <c r="AF10" s="172">
        <v>6.4</v>
      </c>
      <c r="AG10" s="171">
        <v>2.3</v>
      </c>
      <c r="AH10" s="171">
        <f aca="true" t="shared" si="4" ref="AH10:AH16">(AD10*23+AF10*23)/46</f>
        <v>6.1913043478260885</v>
      </c>
      <c r="AI10" s="171">
        <f t="shared" si="2"/>
        <v>2.2043478260869565</v>
      </c>
      <c r="AJ10" s="165" t="s">
        <v>17</v>
      </c>
      <c r="AK10" s="173" t="s">
        <v>17</v>
      </c>
      <c r="AL10" s="174"/>
    </row>
    <row r="11" spans="1:38" s="2" customFormat="1" ht="18" customHeight="1">
      <c r="A11" s="161">
        <f t="shared" si="1"/>
        <v>6</v>
      </c>
      <c r="B11" s="182" t="s">
        <v>28</v>
      </c>
      <c r="C11" s="178" t="s">
        <v>29</v>
      </c>
      <c r="D11" s="166">
        <v>7.5</v>
      </c>
      <c r="E11" s="165">
        <v>3</v>
      </c>
      <c r="F11" s="166">
        <v>7.8</v>
      </c>
      <c r="G11" s="165">
        <v>3</v>
      </c>
      <c r="H11" s="166">
        <v>6.6</v>
      </c>
      <c r="I11" s="165">
        <v>2.5</v>
      </c>
      <c r="J11" s="166">
        <v>7</v>
      </c>
      <c r="K11" s="165">
        <v>3</v>
      </c>
      <c r="L11" s="166">
        <v>7.8</v>
      </c>
      <c r="M11" s="165">
        <v>3</v>
      </c>
      <c r="N11" s="166">
        <v>6.2</v>
      </c>
      <c r="O11" s="165">
        <v>2</v>
      </c>
      <c r="P11" s="166">
        <v>7.3</v>
      </c>
      <c r="Q11" s="165">
        <v>3</v>
      </c>
      <c r="R11" s="167">
        <v>6.1</v>
      </c>
      <c r="S11" s="165">
        <v>2</v>
      </c>
      <c r="T11" s="167">
        <v>7.3</v>
      </c>
      <c r="U11" s="165">
        <v>3</v>
      </c>
      <c r="V11" s="168">
        <v>6.5</v>
      </c>
      <c r="W11" s="165">
        <v>2.5</v>
      </c>
      <c r="X11" s="168">
        <v>8</v>
      </c>
      <c r="Y11" s="165">
        <v>3.5</v>
      </c>
      <c r="Z11" s="168">
        <v>7.3</v>
      </c>
      <c r="AA11" s="168">
        <v>3</v>
      </c>
      <c r="AB11" s="179"/>
      <c r="AC11" s="168"/>
      <c r="AD11" s="180">
        <f t="shared" si="3"/>
        <v>7.091304347826087</v>
      </c>
      <c r="AE11" s="171">
        <f t="shared" si="0"/>
        <v>2.782608695652174</v>
      </c>
      <c r="AF11" s="172">
        <v>7.1</v>
      </c>
      <c r="AG11" s="171">
        <v>2.8</v>
      </c>
      <c r="AH11" s="171">
        <f t="shared" si="4"/>
        <v>7.095652173913043</v>
      </c>
      <c r="AI11" s="171">
        <f t="shared" si="2"/>
        <v>2.7913043478260864</v>
      </c>
      <c r="AJ11" s="165" t="s">
        <v>140</v>
      </c>
      <c r="AK11" s="173" t="s">
        <v>468</v>
      </c>
      <c r="AL11" s="174"/>
    </row>
    <row r="12" spans="1:39" s="2" customFormat="1" ht="18" customHeight="1">
      <c r="A12" s="161">
        <f>A11+1</f>
        <v>7</v>
      </c>
      <c r="B12" s="177" t="s">
        <v>30</v>
      </c>
      <c r="C12" s="178" t="s">
        <v>31</v>
      </c>
      <c r="D12" s="166">
        <v>5.9</v>
      </c>
      <c r="E12" s="165">
        <v>2</v>
      </c>
      <c r="F12" s="166">
        <v>7.4</v>
      </c>
      <c r="G12" s="165">
        <v>3</v>
      </c>
      <c r="H12" s="166">
        <v>7.4</v>
      </c>
      <c r="I12" s="165">
        <v>3</v>
      </c>
      <c r="J12" s="166">
        <v>3.6</v>
      </c>
      <c r="K12" s="165">
        <v>0</v>
      </c>
      <c r="L12" s="166">
        <v>7</v>
      </c>
      <c r="M12" s="165">
        <v>3</v>
      </c>
      <c r="N12" s="166">
        <v>6.8</v>
      </c>
      <c r="O12" s="165">
        <v>2.5</v>
      </c>
      <c r="P12" s="166">
        <v>7.1</v>
      </c>
      <c r="Q12" s="165">
        <v>3</v>
      </c>
      <c r="R12" s="167">
        <v>6</v>
      </c>
      <c r="S12" s="165">
        <v>2</v>
      </c>
      <c r="T12" s="167">
        <v>6.4</v>
      </c>
      <c r="U12" s="165">
        <v>2</v>
      </c>
      <c r="V12" s="168">
        <v>5.7</v>
      </c>
      <c r="W12" s="165">
        <v>2</v>
      </c>
      <c r="X12" s="168">
        <v>7.3</v>
      </c>
      <c r="Y12" s="165">
        <v>3</v>
      </c>
      <c r="Z12" s="168">
        <v>7</v>
      </c>
      <c r="AA12" s="168">
        <v>3</v>
      </c>
      <c r="AB12" s="179"/>
      <c r="AC12" s="168"/>
      <c r="AD12" s="180">
        <f t="shared" si="3"/>
        <v>6.6695652173913045</v>
      </c>
      <c r="AE12" s="171">
        <f t="shared" si="0"/>
        <v>2.5217391304347827</v>
      </c>
      <c r="AF12" s="172">
        <v>6.8</v>
      </c>
      <c r="AG12" s="171">
        <v>2.8</v>
      </c>
      <c r="AH12" s="171">
        <f t="shared" si="4"/>
        <v>6.734782608695652</v>
      </c>
      <c r="AI12" s="171">
        <f t="shared" si="2"/>
        <v>2.660869565217391</v>
      </c>
      <c r="AJ12" s="165" t="s">
        <v>140</v>
      </c>
      <c r="AK12" s="173" t="s">
        <v>17</v>
      </c>
      <c r="AL12" s="174"/>
      <c r="AM12" s="146"/>
    </row>
    <row r="13" spans="1:38" s="2" customFormat="1" ht="18" customHeight="1">
      <c r="A13" s="161">
        <f t="shared" si="1"/>
        <v>8</v>
      </c>
      <c r="B13" s="177" t="s">
        <v>32</v>
      </c>
      <c r="C13" s="183" t="s">
        <v>33</v>
      </c>
      <c r="D13" s="166">
        <v>7.8</v>
      </c>
      <c r="E13" s="165">
        <v>3</v>
      </c>
      <c r="F13" s="166">
        <v>8.4</v>
      </c>
      <c r="G13" s="165">
        <v>3.5</v>
      </c>
      <c r="H13" s="166">
        <v>6.8</v>
      </c>
      <c r="I13" s="165">
        <v>2.5</v>
      </c>
      <c r="J13" s="166">
        <v>7</v>
      </c>
      <c r="K13" s="165">
        <v>3</v>
      </c>
      <c r="L13" s="166">
        <v>6.7</v>
      </c>
      <c r="M13" s="165">
        <v>2.5</v>
      </c>
      <c r="N13" s="166">
        <v>6.5</v>
      </c>
      <c r="O13" s="165">
        <v>2.5</v>
      </c>
      <c r="P13" s="166">
        <v>8</v>
      </c>
      <c r="Q13" s="165">
        <v>3.5</v>
      </c>
      <c r="R13" s="167">
        <v>5.9</v>
      </c>
      <c r="S13" s="165">
        <v>2</v>
      </c>
      <c r="T13" s="167">
        <v>7.3</v>
      </c>
      <c r="U13" s="165">
        <v>3</v>
      </c>
      <c r="V13" s="168">
        <v>5.5</v>
      </c>
      <c r="W13" s="165">
        <v>2</v>
      </c>
      <c r="X13" s="168">
        <v>7.1</v>
      </c>
      <c r="Y13" s="165">
        <v>3</v>
      </c>
      <c r="Z13" s="168">
        <v>6.2</v>
      </c>
      <c r="AA13" s="168">
        <v>2</v>
      </c>
      <c r="AB13" s="179"/>
      <c r="AC13" s="168"/>
      <c r="AD13" s="180">
        <f t="shared" si="3"/>
        <v>6.904347826086957</v>
      </c>
      <c r="AE13" s="171">
        <f t="shared" si="0"/>
        <v>2.6956521739130435</v>
      </c>
      <c r="AF13" s="172">
        <v>7.2</v>
      </c>
      <c r="AG13" s="171">
        <v>2.8</v>
      </c>
      <c r="AH13" s="171">
        <f t="shared" si="4"/>
        <v>7.052173913043478</v>
      </c>
      <c r="AI13" s="171">
        <f t="shared" si="2"/>
        <v>2.7478260869565214</v>
      </c>
      <c r="AJ13" s="165" t="s">
        <v>140</v>
      </c>
      <c r="AK13" s="173" t="s">
        <v>468</v>
      </c>
      <c r="AL13" s="174"/>
    </row>
    <row r="14" spans="1:38" s="2" customFormat="1" ht="18" customHeight="1">
      <c r="A14" s="161">
        <f>A13+1</f>
        <v>9</v>
      </c>
      <c r="B14" s="177" t="s">
        <v>34</v>
      </c>
      <c r="C14" s="181" t="s">
        <v>35</v>
      </c>
      <c r="D14" s="166">
        <v>5.9</v>
      </c>
      <c r="E14" s="165">
        <v>2</v>
      </c>
      <c r="F14" s="166">
        <v>7.2</v>
      </c>
      <c r="G14" s="165">
        <v>3</v>
      </c>
      <c r="H14" s="166">
        <v>6.7</v>
      </c>
      <c r="I14" s="165">
        <v>2.5</v>
      </c>
      <c r="J14" s="166">
        <v>6.6</v>
      </c>
      <c r="K14" s="165">
        <v>2.5</v>
      </c>
      <c r="L14" s="166">
        <v>6.6</v>
      </c>
      <c r="M14" s="165">
        <v>2.5</v>
      </c>
      <c r="N14" s="166">
        <v>6.4</v>
      </c>
      <c r="O14" s="165">
        <v>2</v>
      </c>
      <c r="P14" s="166">
        <v>4.2</v>
      </c>
      <c r="Q14" s="165">
        <v>1</v>
      </c>
      <c r="R14" s="167">
        <v>3.4</v>
      </c>
      <c r="S14" s="165">
        <v>0</v>
      </c>
      <c r="T14" s="167">
        <v>6.2</v>
      </c>
      <c r="U14" s="165">
        <v>2</v>
      </c>
      <c r="V14" s="168">
        <v>5.6</v>
      </c>
      <c r="W14" s="165">
        <v>2</v>
      </c>
      <c r="X14" s="168">
        <v>4.2</v>
      </c>
      <c r="Y14" s="165">
        <v>1</v>
      </c>
      <c r="Z14" s="168">
        <v>6.6</v>
      </c>
      <c r="AA14" s="168">
        <v>2.5</v>
      </c>
      <c r="AB14" s="179"/>
      <c r="AC14" s="168"/>
      <c r="AD14" s="180">
        <f t="shared" si="3"/>
        <v>5.695652173913044</v>
      </c>
      <c r="AE14" s="171">
        <f>(AC14*0+AA14*2+Y14*3+W14*2+U14*2+S14*2+Q14*2+O14*2+M14+K14+I14*3+G14*2+E14)/23</f>
        <v>1.8478260869565217</v>
      </c>
      <c r="AF14" s="172">
        <v>5.9</v>
      </c>
      <c r="AG14" s="171">
        <v>2.1</v>
      </c>
      <c r="AH14" s="171">
        <f t="shared" si="4"/>
        <v>5.797826086956523</v>
      </c>
      <c r="AI14" s="171">
        <f t="shared" si="2"/>
        <v>1.973913043478261</v>
      </c>
      <c r="AJ14" s="165" t="s">
        <v>21</v>
      </c>
      <c r="AK14" s="173" t="s">
        <v>17</v>
      </c>
      <c r="AL14" s="174"/>
    </row>
    <row r="15" spans="1:38" s="2" customFormat="1" ht="18" customHeight="1">
      <c r="A15" s="161">
        <f t="shared" si="1"/>
        <v>10</v>
      </c>
      <c r="B15" s="177" t="s">
        <v>26</v>
      </c>
      <c r="C15" s="183" t="s">
        <v>27</v>
      </c>
      <c r="D15" s="166">
        <v>6.1</v>
      </c>
      <c r="E15" s="165">
        <v>2</v>
      </c>
      <c r="F15" s="166">
        <v>7.6</v>
      </c>
      <c r="G15" s="165">
        <v>3</v>
      </c>
      <c r="H15" s="166">
        <v>7.2</v>
      </c>
      <c r="I15" s="165">
        <v>3</v>
      </c>
      <c r="J15" s="166">
        <v>7.7</v>
      </c>
      <c r="K15" s="165">
        <v>3</v>
      </c>
      <c r="L15" s="166">
        <v>7</v>
      </c>
      <c r="M15" s="165">
        <v>3</v>
      </c>
      <c r="N15" s="166">
        <v>7.1</v>
      </c>
      <c r="O15" s="165">
        <v>3</v>
      </c>
      <c r="P15" s="166">
        <v>6.3</v>
      </c>
      <c r="Q15" s="165">
        <v>2</v>
      </c>
      <c r="R15" s="167">
        <v>3.9</v>
      </c>
      <c r="S15" s="165">
        <v>0</v>
      </c>
      <c r="T15" s="167">
        <v>6.7</v>
      </c>
      <c r="U15" s="165">
        <v>2.5</v>
      </c>
      <c r="V15" s="168">
        <v>5.5</v>
      </c>
      <c r="W15" s="165">
        <v>2</v>
      </c>
      <c r="X15" s="168">
        <v>4.9</v>
      </c>
      <c r="Y15" s="165">
        <v>1</v>
      </c>
      <c r="Z15" s="168">
        <v>7.2</v>
      </c>
      <c r="AA15" s="168">
        <v>3</v>
      </c>
      <c r="AB15" s="179"/>
      <c r="AC15" s="168"/>
      <c r="AD15" s="180">
        <f t="shared" si="3"/>
        <v>6.334782608695652</v>
      </c>
      <c r="AE15" s="171">
        <f t="shared" si="0"/>
        <v>2.217391304347826</v>
      </c>
      <c r="AF15" s="172">
        <v>6.6</v>
      </c>
      <c r="AG15" s="171">
        <v>2.5</v>
      </c>
      <c r="AH15" s="171">
        <f t="shared" si="4"/>
        <v>6.467391304347826</v>
      </c>
      <c r="AI15" s="171">
        <f t="shared" si="2"/>
        <v>2.358695652173913</v>
      </c>
      <c r="AJ15" s="165" t="s">
        <v>17</v>
      </c>
      <c r="AK15" s="173" t="s">
        <v>17</v>
      </c>
      <c r="AL15" s="174"/>
    </row>
    <row r="16" spans="1:38" s="2" customFormat="1" ht="18" customHeight="1">
      <c r="A16" s="161">
        <f t="shared" si="1"/>
        <v>11</v>
      </c>
      <c r="B16" s="177" t="s">
        <v>38</v>
      </c>
      <c r="C16" s="178" t="s">
        <v>39</v>
      </c>
      <c r="D16" s="166">
        <v>6.9</v>
      </c>
      <c r="E16" s="165">
        <v>2.5</v>
      </c>
      <c r="F16" s="166">
        <v>7.3</v>
      </c>
      <c r="G16" s="165">
        <v>3</v>
      </c>
      <c r="H16" s="166">
        <v>6</v>
      </c>
      <c r="I16" s="165">
        <v>2</v>
      </c>
      <c r="J16" s="166">
        <v>6.1</v>
      </c>
      <c r="K16" s="165">
        <v>2</v>
      </c>
      <c r="L16" s="166">
        <v>7.4</v>
      </c>
      <c r="M16" s="165">
        <v>3</v>
      </c>
      <c r="N16" s="166">
        <v>5.5</v>
      </c>
      <c r="O16" s="165">
        <v>2</v>
      </c>
      <c r="P16" s="166">
        <v>6.3</v>
      </c>
      <c r="Q16" s="165">
        <v>2</v>
      </c>
      <c r="R16" s="167">
        <v>5.4</v>
      </c>
      <c r="S16" s="165">
        <v>1.5</v>
      </c>
      <c r="T16" s="167">
        <v>7.1</v>
      </c>
      <c r="U16" s="165">
        <v>3</v>
      </c>
      <c r="V16" s="168">
        <v>5.8</v>
      </c>
      <c r="W16" s="165">
        <v>2</v>
      </c>
      <c r="X16" s="168">
        <v>7.2</v>
      </c>
      <c r="Y16" s="165">
        <v>3</v>
      </c>
      <c r="Z16" s="168">
        <v>5.3</v>
      </c>
      <c r="AA16" s="168">
        <v>1.5</v>
      </c>
      <c r="AB16" s="179"/>
      <c r="AC16" s="168"/>
      <c r="AD16" s="180">
        <f t="shared" si="3"/>
        <v>6.321739130434783</v>
      </c>
      <c r="AE16" s="171">
        <f t="shared" si="0"/>
        <v>2.282608695652174</v>
      </c>
      <c r="AF16" s="172">
        <v>6.3</v>
      </c>
      <c r="AG16" s="171">
        <v>2.2</v>
      </c>
      <c r="AH16" s="171">
        <f t="shared" si="4"/>
        <v>6.310869565217391</v>
      </c>
      <c r="AI16" s="171">
        <f t="shared" si="2"/>
        <v>2.241304347826087</v>
      </c>
      <c r="AJ16" s="165" t="s">
        <v>17</v>
      </c>
      <c r="AK16" s="173" t="s">
        <v>468</v>
      </c>
      <c r="AL16" s="174"/>
    </row>
    <row r="17" spans="1:38" s="2" customFormat="1" ht="18" customHeight="1">
      <c r="A17" s="161">
        <f t="shared" si="1"/>
        <v>12</v>
      </c>
      <c r="B17" s="177" t="s">
        <v>36</v>
      </c>
      <c r="C17" s="178" t="s">
        <v>37</v>
      </c>
      <c r="D17" s="166">
        <v>3.1</v>
      </c>
      <c r="E17" s="165">
        <v>0</v>
      </c>
      <c r="F17" s="166">
        <v>8.3</v>
      </c>
      <c r="G17" s="165">
        <v>3.5</v>
      </c>
      <c r="H17" s="166">
        <v>6</v>
      </c>
      <c r="I17" s="165">
        <v>2</v>
      </c>
      <c r="J17" s="166">
        <v>0</v>
      </c>
      <c r="K17" s="165">
        <v>0</v>
      </c>
      <c r="L17" s="166">
        <v>6.9</v>
      </c>
      <c r="M17" s="165">
        <v>2.5</v>
      </c>
      <c r="N17" s="166">
        <v>5.6</v>
      </c>
      <c r="O17" s="165">
        <v>2</v>
      </c>
      <c r="P17" s="166">
        <v>4.8</v>
      </c>
      <c r="Q17" s="165">
        <v>1</v>
      </c>
      <c r="R17" s="167">
        <v>5.9</v>
      </c>
      <c r="S17" s="165">
        <v>2</v>
      </c>
      <c r="T17" s="167">
        <v>7.4</v>
      </c>
      <c r="U17" s="165">
        <v>3</v>
      </c>
      <c r="V17" s="168">
        <v>5.5</v>
      </c>
      <c r="W17" s="165">
        <v>2</v>
      </c>
      <c r="X17" s="168">
        <v>5.9</v>
      </c>
      <c r="Y17" s="165">
        <v>2</v>
      </c>
      <c r="Z17" s="168">
        <v>6.3</v>
      </c>
      <c r="AA17" s="168">
        <v>2</v>
      </c>
      <c r="AB17" s="179"/>
      <c r="AC17" s="168"/>
      <c r="AD17" s="180">
        <f t="shared" si="3"/>
        <v>5.7956521739130435</v>
      </c>
      <c r="AE17" s="171">
        <f t="shared" si="0"/>
        <v>1.9782608695652173</v>
      </c>
      <c r="AF17" s="172">
        <v>6.9</v>
      </c>
      <c r="AG17" s="171">
        <v>2.7</v>
      </c>
      <c r="AH17" s="171">
        <f>(AD17*23+AF17*23)/46</f>
        <v>6.3478260869565215</v>
      </c>
      <c r="AI17" s="171">
        <f t="shared" si="2"/>
        <v>2.3391304347826085</v>
      </c>
      <c r="AJ17" s="165" t="s">
        <v>17</v>
      </c>
      <c r="AK17" s="173" t="s">
        <v>17</v>
      </c>
      <c r="AL17" s="174"/>
    </row>
    <row r="18" spans="1:38" s="2" customFormat="1" ht="18" customHeight="1">
      <c r="A18" s="161">
        <f t="shared" si="1"/>
        <v>13</v>
      </c>
      <c r="B18" s="177" t="s">
        <v>40</v>
      </c>
      <c r="C18" s="178" t="s">
        <v>41</v>
      </c>
      <c r="D18" s="166">
        <v>3</v>
      </c>
      <c r="E18" s="165">
        <v>0</v>
      </c>
      <c r="F18" s="166">
        <v>8</v>
      </c>
      <c r="G18" s="165">
        <v>3.5</v>
      </c>
      <c r="H18" s="166">
        <v>7.2</v>
      </c>
      <c r="I18" s="165">
        <v>3</v>
      </c>
      <c r="J18" s="166">
        <v>6</v>
      </c>
      <c r="K18" s="165">
        <v>2</v>
      </c>
      <c r="L18" s="166">
        <v>7</v>
      </c>
      <c r="M18" s="165">
        <v>3</v>
      </c>
      <c r="N18" s="166">
        <v>6.8</v>
      </c>
      <c r="O18" s="165">
        <v>2.5</v>
      </c>
      <c r="P18" s="166">
        <v>6.7</v>
      </c>
      <c r="Q18" s="165">
        <v>2.5</v>
      </c>
      <c r="R18" s="167">
        <v>6</v>
      </c>
      <c r="S18" s="165">
        <v>2</v>
      </c>
      <c r="T18" s="167">
        <v>6.2</v>
      </c>
      <c r="U18" s="165">
        <v>2</v>
      </c>
      <c r="V18" s="168">
        <v>5.5</v>
      </c>
      <c r="W18" s="165">
        <v>2</v>
      </c>
      <c r="X18" s="168">
        <v>4.7</v>
      </c>
      <c r="Y18" s="165">
        <v>1</v>
      </c>
      <c r="Z18" s="168">
        <v>7</v>
      </c>
      <c r="AA18" s="165">
        <v>3</v>
      </c>
      <c r="AB18" s="168"/>
      <c r="AC18" s="168"/>
      <c r="AD18" s="184">
        <f t="shared" si="3"/>
        <v>6.265217391304348</v>
      </c>
      <c r="AE18" s="171">
        <f t="shared" si="0"/>
        <v>2.260869565217391</v>
      </c>
      <c r="AF18" s="172">
        <v>5.8</v>
      </c>
      <c r="AG18" s="171">
        <v>1.8</v>
      </c>
      <c r="AH18" s="171">
        <f>(AD18*23+AF18*23)/46</f>
        <v>6.032608695652174</v>
      </c>
      <c r="AI18" s="171">
        <f t="shared" si="2"/>
        <v>2.0304347826086953</v>
      </c>
      <c r="AJ18" s="165" t="s">
        <v>17</v>
      </c>
      <c r="AK18" s="173" t="s">
        <v>17</v>
      </c>
      <c r="AL18" s="174"/>
    </row>
    <row r="19" spans="1:38" s="2" customFormat="1" ht="18" customHeight="1">
      <c r="A19" s="161">
        <f t="shared" si="1"/>
        <v>14</v>
      </c>
      <c r="B19" s="177" t="s">
        <v>42</v>
      </c>
      <c r="C19" s="178" t="s">
        <v>43</v>
      </c>
      <c r="D19" s="166">
        <v>5.7</v>
      </c>
      <c r="E19" s="165">
        <v>2</v>
      </c>
      <c r="F19" s="166">
        <v>6.9</v>
      </c>
      <c r="G19" s="165">
        <v>2.5</v>
      </c>
      <c r="H19" s="166">
        <v>1</v>
      </c>
      <c r="I19" s="165">
        <v>0</v>
      </c>
      <c r="J19" s="166">
        <v>3.6</v>
      </c>
      <c r="K19" s="165">
        <v>0</v>
      </c>
      <c r="L19" s="166">
        <v>6.6</v>
      </c>
      <c r="M19" s="165">
        <v>2.5</v>
      </c>
      <c r="N19" s="166">
        <v>6.5</v>
      </c>
      <c r="O19" s="165">
        <v>2.5</v>
      </c>
      <c r="P19" s="166">
        <v>2.1</v>
      </c>
      <c r="Q19" s="165">
        <v>0</v>
      </c>
      <c r="R19" s="167">
        <v>3.3</v>
      </c>
      <c r="S19" s="165">
        <v>0</v>
      </c>
      <c r="T19" s="167">
        <v>4.6</v>
      </c>
      <c r="U19" s="165">
        <v>1</v>
      </c>
      <c r="V19" s="168">
        <v>0</v>
      </c>
      <c r="W19" s="165">
        <v>0</v>
      </c>
      <c r="X19" s="168">
        <v>0</v>
      </c>
      <c r="Y19" s="165">
        <v>0</v>
      </c>
      <c r="Z19" s="168">
        <v>6.5</v>
      </c>
      <c r="AA19" s="168">
        <v>2.5</v>
      </c>
      <c r="AB19" s="179"/>
      <c r="AC19" s="168"/>
      <c r="AD19" s="180">
        <f t="shared" si="3"/>
        <v>3.4217391304347826</v>
      </c>
      <c r="AE19" s="171">
        <f t="shared" si="0"/>
        <v>0.9347826086956522</v>
      </c>
      <c r="AF19" s="172">
        <v>6.3</v>
      </c>
      <c r="AG19" s="171">
        <v>2.3</v>
      </c>
      <c r="AH19" s="171">
        <f>(AD19*23+AF19*23)/46</f>
        <v>4.860869565217392</v>
      </c>
      <c r="AI19" s="171">
        <f t="shared" si="2"/>
        <v>1.6173913043478263</v>
      </c>
      <c r="AJ19" s="165" t="s">
        <v>21</v>
      </c>
      <c r="AK19" s="173" t="s">
        <v>225</v>
      </c>
      <c r="AL19" s="174"/>
    </row>
    <row r="20" spans="1:38" s="2" customFormat="1" ht="18" customHeight="1">
      <c r="A20" s="161">
        <f t="shared" si="1"/>
        <v>15</v>
      </c>
      <c r="B20" s="177" t="s">
        <v>46</v>
      </c>
      <c r="C20" s="181" t="s">
        <v>47</v>
      </c>
      <c r="D20" s="166">
        <v>6.8</v>
      </c>
      <c r="E20" s="165">
        <v>2.5</v>
      </c>
      <c r="F20" s="166">
        <v>8.1</v>
      </c>
      <c r="G20" s="165">
        <v>3.5</v>
      </c>
      <c r="H20" s="166">
        <v>8.1</v>
      </c>
      <c r="I20" s="165">
        <v>3.5</v>
      </c>
      <c r="J20" s="166">
        <v>6</v>
      </c>
      <c r="K20" s="165">
        <v>2</v>
      </c>
      <c r="L20" s="166">
        <v>8</v>
      </c>
      <c r="M20" s="165">
        <v>3.5</v>
      </c>
      <c r="N20" s="166">
        <v>5.8</v>
      </c>
      <c r="O20" s="165">
        <v>2</v>
      </c>
      <c r="P20" s="166">
        <v>3.1</v>
      </c>
      <c r="Q20" s="165">
        <v>3.5</v>
      </c>
      <c r="R20" s="167">
        <v>6.9</v>
      </c>
      <c r="S20" s="165">
        <v>2.5</v>
      </c>
      <c r="T20" s="167">
        <v>6.9</v>
      </c>
      <c r="U20" s="165">
        <v>2.5</v>
      </c>
      <c r="V20" s="168">
        <v>6.5</v>
      </c>
      <c r="W20" s="165">
        <v>2.5</v>
      </c>
      <c r="X20" s="168">
        <v>8</v>
      </c>
      <c r="Y20" s="165">
        <v>3.5</v>
      </c>
      <c r="Z20" s="168">
        <v>5.6</v>
      </c>
      <c r="AA20" s="168">
        <v>2</v>
      </c>
      <c r="AB20" s="179"/>
      <c r="AC20" s="168"/>
      <c r="AD20" s="180">
        <f t="shared" si="3"/>
        <v>6.734782608695651</v>
      </c>
      <c r="AE20" s="171">
        <f>(AC20*0+AA20*2+Y20*3+W20*2+U20*2+S20*2+Q20*2+O20*2+M20+K20+I20*3+G20*2+E20)/23</f>
        <v>2.869565217391304</v>
      </c>
      <c r="AF20" s="172">
        <v>7.9</v>
      </c>
      <c r="AG20" s="171">
        <v>3.3</v>
      </c>
      <c r="AH20" s="171">
        <f>(AD20*23+AF20*23)/46</f>
        <v>7.317391304347827</v>
      </c>
      <c r="AI20" s="171">
        <f t="shared" si="2"/>
        <v>3.084782608695652</v>
      </c>
      <c r="AJ20" s="165" t="s">
        <v>140</v>
      </c>
      <c r="AK20" s="173" t="s">
        <v>280</v>
      </c>
      <c r="AL20" s="174"/>
    </row>
    <row r="21" spans="1:38" s="2" customFormat="1" ht="18" customHeight="1">
      <c r="A21" s="161">
        <f t="shared" si="1"/>
        <v>16</v>
      </c>
      <c r="B21" s="177" t="s">
        <v>48</v>
      </c>
      <c r="C21" s="178" t="s">
        <v>47</v>
      </c>
      <c r="D21" s="166">
        <v>2.8</v>
      </c>
      <c r="E21" s="165">
        <v>0</v>
      </c>
      <c r="F21" s="166">
        <v>6.9</v>
      </c>
      <c r="G21" s="165">
        <v>2.5</v>
      </c>
      <c r="H21" s="166">
        <v>7</v>
      </c>
      <c r="I21" s="165">
        <v>3</v>
      </c>
      <c r="J21" s="166">
        <v>7.1</v>
      </c>
      <c r="K21" s="165">
        <v>3</v>
      </c>
      <c r="L21" s="166">
        <v>7</v>
      </c>
      <c r="M21" s="165">
        <v>3</v>
      </c>
      <c r="N21" s="166">
        <v>7.6</v>
      </c>
      <c r="O21" s="165">
        <v>3</v>
      </c>
      <c r="P21" s="166">
        <v>4.7</v>
      </c>
      <c r="Q21" s="165">
        <v>1</v>
      </c>
      <c r="R21" s="167">
        <v>6.9</v>
      </c>
      <c r="S21" s="165">
        <v>2.5</v>
      </c>
      <c r="T21" s="167">
        <v>6.5</v>
      </c>
      <c r="U21" s="165">
        <v>2.5</v>
      </c>
      <c r="V21" s="168">
        <v>0</v>
      </c>
      <c r="W21" s="165">
        <v>0</v>
      </c>
      <c r="X21" s="168">
        <v>6.9</v>
      </c>
      <c r="Y21" s="165">
        <v>2.5</v>
      </c>
      <c r="Z21" s="168">
        <v>7.9</v>
      </c>
      <c r="AA21" s="168">
        <v>3</v>
      </c>
      <c r="AB21" s="179"/>
      <c r="AC21" s="168"/>
      <c r="AD21" s="180">
        <f t="shared" si="3"/>
        <v>6.069565217391306</v>
      </c>
      <c r="AE21" s="171">
        <f t="shared" si="0"/>
        <v>2.239130434782609</v>
      </c>
      <c r="AF21" s="172">
        <v>6.2</v>
      </c>
      <c r="AG21" s="171">
        <v>2.2</v>
      </c>
      <c r="AH21" s="171">
        <f aca="true" t="shared" si="5" ref="AH21:AI31">(AD21*23+AF21*23)/46</f>
        <v>6.134782608695653</v>
      </c>
      <c r="AI21" s="171">
        <f t="shared" si="2"/>
        <v>2.2195652173913047</v>
      </c>
      <c r="AJ21" s="165" t="s">
        <v>17</v>
      </c>
      <c r="AK21" s="173" t="s">
        <v>17</v>
      </c>
      <c r="AL21" s="174"/>
    </row>
    <row r="22" spans="1:38" s="2" customFormat="1" ht="18" customHeight="1">
      <c r="A22" s="161">
        <f t="shared" si="1"/>
        <v>17</v>
      </c>
      <c r="B22" s="177" t="s">
        <v>44</v>
      </c>
      <c r="C22" s="181" t="s">
        <v>45</v>
      </c>
      <c r="D22" s="166">
        <v>4.1</v>
      </c>
      <c r="E22" s="165">
        <v>1</v>
      </c>
      <c r="F22" s="166">
        <v>7.4</v>
      </c>
      <c r="G22" s="165">
        <v>3</v>
      </c>
      <c r="H22" s="166">
        <v>7.1</v>
      </c>
      <c r="I22" s="165">
        <v>3</v>
      </c>
      <c r="J22" s="166">
        <v>7</v>
      </c>
      <c r="K22" s="165">
        <v>3</v>
      </c>
      <c r="L22" s="166">
        <v>6.9</v>
      </c>
      <c r="M22" s="165">
        <v>2.5</v>
      </c>
      <c r="N22" s="166">
        <v>7.6</v>
      </c>
      <c r="O22" s="165">
        <v>3</v>
      </c>
      <c r="P22" s="166">
        <v>5.4</v>
      </c>
      <c r="Q22" s="165">
        <v>1.5</v>
      </c>
      <c r="R22" s="167">
        <v>3.4</v>
      </c>
      <c r="S22" s="165">
        <v>0</v>
      </c>
      <c r="T22" s="167">
        <v>6.3</v>
      </c>
      <c r="U22" s="165">
        <v>2</v>
      </c>
      <c r="V22" s="168">
        <v>5.5</v>
      </c>
      <c r="W22" s="165">
        <v>2</v>
      </c>
      <c r="X22" s="168">
        <v>5.2</v>
      </c>
      <c r="Y22" s="165">
        <v>1.5</v>
      </c>
      <c r="Z22" s="168">
        <v>7.1</v>
      </c>
      <c r="AA22" s="168">
        <v>3</v>
      </c>
      <c r="AB22" s="179"/>
      <c r="AC22" s="168"/>
      <c r="AD22" s="180">
        <f t="shared" si="3"/>
        <v>6.1000000000000005</v>
      </c>
      <c r="AE22" s="171">
        <f t="shared" si="0"/>
        <v>2.130434782608696</v>
      </c>
      <c r="AF22" s="172">
        <v>6.2</v>
      </c>
      <c r="AG22" s="171">
        <v>2.2</v>
      </c>
      <c r="AH22" s="171">
        <f t="shared" si="5"/>
        <v>6.1499999999999995</v>
      </c>
      <c r="AI22" s="171">
        <f>(AE22*23+AG22*23)/46</f>
        <v>2.1652173913043478</v>
      </c>
      <c r="AJ22" s="165" t="s">
        <v>17</v>
      </c>
      <c r="AK22" s="173" t="s">
        <v>17</v>
      </c>
      <c r="AL22" s="174"/>
    </row>
    <row r="23" spans="1:38" s="2" customFormat="1" ht="18" customHeight="1">
      <c r="A23" s="161">
        <f t="shared" si="1"/>
        <v>18</v>
      </c>
      <c r="B23" s="177" t="s">
        <v>49</v>
      </c>
      <c r="C23" s="178" t="s">
        <v>50</v>
      </c>
      <c r="D23" s="166">
        <v>8.1</v>
      </c>
      <c r="E23" s="165">
        <v>3.5</v>
      </c>
      <c r="F23" s="166">
        <v>8.6</v>
      </c>
      <c r="G23" s="165">
        <v>4</v>
      </c>
      <c r="H23" s="166">
        <v>8.1</v>
      </c>
      <c r="I23" s="165">
        <v>3.5</v>
      </c>
      <c r="J23" s="166">
        <v>7.1</v>
      </c>
      <c r="K23" s="165">
        <v>3</v>
      </c>
      <c r="L23" s="166">
        <v>8.2</v>
      </c>
      <c r="M23" s="165">
        <v>3.5</v>
      </c>
      <c r="N23" s="166">
        <v>7.6</v>
      </c>
      <c r="O23" s="165">
        <v>3</v>
      </c>
      <c r="P23" s="166">
        <v>7.5</v>
      </c>
      <c r="Q23" s="165">
        <v>3</v>
      </c>
      <c r="R23" s="167">
        <v>6.1</v>
      </c>
      <c r="S23" s="165">
        <v>2</v>
      </c>
      <c r="T23" s="167">
        <v>8.3</v>
      </c>
      <c r="U23" s="165">
        <v>3.5</v>
      </c>
      <c r="V23" s="168">
        <v>7.7</v>
      </c>
      <c r="W23" s="165">
        <v>3</v>
      </c>
      <c r="X23" s="168">
        <v>8.2</v>
      </c>
      <c r="Y23" s="165">
        <v>3.5</v>
      </c>
      <c r="Z23" s="168">
        <v>8.1</v>
      </c>
      <c r="AA23" s="168">
        <v>3.5</v>
      </c>
      <c r="AB23" s="179"/>
      <c r="AC23" s="168"/>
      <c r="AD23" s="180">
        <f t="shared" si="3"/>
        <v>7.8304347826086955</v>
      </c>
      <c r="AE23" s="171">
        <f t="shared" si="0"/>
        <v>3.260869565217391</v>
      </c>
      <c r="AF23" s="172">
        <v>7.2</v>
      </c>
      <c r="AG23" s="171">
        <v>2.9</v>
      </c>
      <c r="AH23" s="171">
        <f t="shared" si="5"/>
        <v>7.515217391304348</v>
      </c>
      <c r="AI23" s="171">
        <f>(AE23*23+AG23*23)/46</f>
        <v>3.0804347826086955</v>
      </c>
      <c r="AJ23" s="165" t="s">
        <v>140</v>
      </c>
      <c r="AK23" s="173" t="s">
        <v>468</v>
      </c>
      <c r="AL23" s="174"/>
    </row>
    <row r="24" spans="1:38" s="2" customFormat="1" ht="18" customHeight="1">
      <c r="A24" s="161">
        <f t="shared" si="1"/>
        <v>19</v>
      </c>
      <c r="B24" s="177" t="s">
        <v>51</v>
      </c>
      <c r="C24" s="178" t="s">
        <v>52</v>
      </c>
      <c r="D24" s="166">
        <v>6.3</v>
      </c>
      <c r="E24" s="165">
        <v>2</v>
      </c>
      <c r="F24" s="166">
        <v>8.3</v>
      </c>
      <c r="G24" s="165">
        <v>3.5</v>
      </c>
      <c r="H24" s="166">
        <v>7</v>
      </c>
      <c r="I24" s="165">
        <v>3</v>
      </c>
      <c r="J24" s="166">
        <v>6.7</v>
      </c>
      <c r="K24" s="165">
        <v>2.5</v>
      </c>
      <c r="L24" s="166">
        <v>7</v>
      </c>
      <c r="M24" s="165">
        <v>3</v>
      </c>
      <c r="N24" s="166">
        <v>6.5</v>
      </c>
      <c r="O24" s="165">
        <v>2.5</v>
      </c>
      <c r="P24" s="166">
        <v>3.9</v>
      </c>
      <c r="Q24" s="165">
        <v>0</v>
      </c>
      <c r="R24" s="167">
        <v>5.4</v>
      </c>
      <c r="S24" s="165">
        <v>1.5</v>
      </c>
      <c r="T24" s="167">
        <v>7.7</v>
      </c>
      <c r="U24" s="165">
        <v>3</v>
      </c>
      <c r="V24" s="168">
        <v>5.6</v>
      </c>
      <c r="W24" s="165">
        <v>2</v>
      </c>
      <c r="X24" s="168">
        <v>5.1</v>
      </c>
      <c r="Y24" s="165">
        <v>1.5</v>
      </c>
      <c r="Z24" s="168">
        <v>6.6</v>
      </c>
      <c r="AA24" s="168">
        <v>2.5</v>
      </c>
      <c r="AB24" s="179"/>
      <c r="AC24" s="168"/>
      <c r="AD24" s="180">
        <f t="shared" si="3"/>
        <v>6.273913043478261</v>
      </c>
      <c r="AE24" s="171">
        <f t="shared" si="0"/>
        <v>2.217391304347826</v>
      </c>
      <c r="AF24" s="172">
        <v>6.6</v>
      </c>
      <c r="AG24" s="171">
        <v>2.5</v>
      </c>
      <c r="AH24" s="171">
        <f t="shared" si="5"/>
        <v>6.436956521739131</v>
      </c>
      <c r="AI24" s="171">
        <f t="shared" si="5"/>
        <v>2.358695652173913</v>
      </c>
      <c r="AJ24" s="165" t="s">
        <v>17</v>
      </c>
      <c r="AK24" s="173" t="s">
        <v>17</v>
      </c>
      <c r="AL24" s="174"/>
    </row>
    <row r="25" spans="1:38" ht="18" customHeight="1">
      <c r="A25" s="161">
        <f t="shared" si="1"/>
        <v>20</v>
      </c>
      <c r="B25" s="177" t="s">
        <v>53</v>
      </c>
      <c r="C25" s="181" t="s">
        <v>54</v>
      </c>
      <c r="D25" s="166">
        <v>6.6</v>
      </c>
      <c r="E25" s="165">
        <v>2.5</v>
      </c>
      <c r="F25" s="166">
        <v>8.4</v>
      </c>
      <c r="G25" s="165">
        <v>3.5</v>
      </c>
      <c r="H25" s="166">
        <v>6.4</v>
      </c>
      <c r="I25" s="165">
        <v>2</v>
      </c>
      <c r="J25" s="166">
        <v>3.3</v>
      </c>
      <c r="K25" s="165">
        <v>0</v>
      </c>
      <c r="L25" s="166">
        <v>8</v>
      </c>
      <c r="M25" s="165">
        <v>3.5</v>
      </c>
      <c r="N25" s="166">
        <v>6.2</v>
      </c>
      <c r="O25" s="165">
        <v>2</v>
      </c>
      <c r="P25" s="166">
        <v>7.2</v>
      </c>
      <c r="Q25" s="165">
        <v>3</v>
      </c>
      <c r="R25" s="167">
        <v>6.7</v>
      </c>
      <c r="S25" s="165">
        <v>2.5</v>
      </c>
      <c r="T25" s="167">
        <v>6.5</v>
      </c>
      <c r="U25" s="165">
        <v>2.5</v>
      </c>
      <c r="V25" s="168">
        <v>6.9</v>
      </c>
      <c r="W25" s="165">
        <v>2.5</v>
      </c>
      <c r="X25" s="168">
        <v>8.2</v>
      </c>
      <c r="Y25" s="165">
        <v>3.5</v>
      </c>
      <c r="Z25" s="168">
        <v>6.6</v>
      </c>
      <c r="AA25" s="168">
        <v>2.5</v>
      </c>
      <c r="AB25" s="179"/>
      <c r="AC25" s="168"/>
      <c r="AD25" s="180">
        <f t="shared" si="3"/>
        <v>6.9</v>
      </c>
      <c r="AE25" s="171">
        <f t="shared" si="0"/>
        <v>2.5869565217391304</v>
      </c>
      <c r="AF25" s="172">
        <v>7.1</v>
      </c>
      <c r="AG25" s="171">
        <v>2.6</v>
      </c>
      <c r="AH25" s="171">
        <f t="shared" si="5"/>
        <v>7</v>
      </c>
      <c r="AI25" s="171">
        <f t="shared" si="5"/>
        <v>2.5934782608695657</v>
      </c>
      <c r="AJ25" s="165" t="s">
        <v>140</v>
      </c>
      <c r="AK25" s="173" t="s">
        <v>140</v>
      </c>
      <c r="AL25" s="174"/>
    </row>
    <row r="26" spans="1:38" ht="18" customHeight="1">
      <c r="A26" s="161">
        <f t="shared" si="1"/>
        <v>21</v>
      </c>
      <c r="B26" s="177" t="s">
        <v>55</v>
      </c>
      <c r="C26" s="185" t="s">
        <v>56</v>
      </c>
      <c r="D26" s="166">
        <v>4.7</v>
      </c>
      <c r="E26" s="165">
        <v>1</v>
      </c>
      <c r="F26" s="166">
        <v>7.6</v>
      </c>
      <c r="G26" s="165">
        <v>3</v>
      </c>
      <c r="H26" s="166">
        <v>5.3</v>
      </c>
      <c r="I26" s="165">
        <v>1.5</v>
      </c>
      <c r="J26" s="166">
        <v>6</v>
      </c>
      <c r="K26" s="165">
        <v>2</v>
      </c>
      <c r="L26" s="166">
        <v>6.6</v>
      </c>
      <c r="M26" s="165">
        <v>2.5</v>
      </c>
      <c r="N26" s="166">
        <v>5.5</v>
      </c>
      <c r="O26" s="165">
        <v>2</v>
      </c>
      <c r="P26" s="166">
        <v>6</v>
      </c>
      <c r="Q26" s="165">
        <v>2</v>
      </c>
      <c r="R26" s="167">
        <v>5.9</v>
      </c>
      <c r="S26" s="165">
        <v>2</v>
      </c>
      <c r="T26" s="167">
        <v>6.4</v>
      </c>
      <c r="U26" s="165">
        <v>2</v>
      </c>
      <c r="V26" s="168">
        <v>5.5</v>
      </c>
      <c r="W26" s="165">
        <v>2</v>
      </c>
      <c r="X26" s="168">
        <v>6.1</v>
      </c>
      <c r="Y26" s="165">
        <v>2</v>
      </c>
      <c r="Z26" s="168">
        <v>4.7</v>
      </c>
      <c r="AA26" s="186">
        <v>1</v>
      </c>
      <c r="AB26" s="179"/>
      <c r="AC26" s="187"/>
      <c r="AD26" s="180">
        <f t="shared" si="3"/>
        <v>5.856521739130433</v>
      </c>
      <c r="AE26" s="171">
        <f t="shared" si="0"/>
        <v>1.9130434782608696</v>
      </c>
      <c r="AF26" s="172">
        <v>6.6</v>
      </c>
      <c r="AG26" s="171">
        <v>2.3</v>
      </c>
      <c r="AH26" s="171">
        <f t="shared" si="5"/>
        <v>6.228260869565216</v>
      </c>
      <c r="AI26" s="171">
        <f t="shared" si="5"/>
        <v>2.106521739130435</v>
      </c>
      <c r="AJ26" s="165" t="s">
        <v>17</v>
      </c>
      <c r="AK26" s="173" t="s">
        <v>468</v>
      </c>
      <c r="AL26" s="174"/>
    </row>
    <row r="27" spans="1:38" ht="18" customHeight="1">
      <c r="A27" s="161">
        <f t="shared" si="1"/>
        <v>22</v>
      </c>
      <c r="B27" s="177" t="s">
        <v>57</v>
      </c>
      <c r="C27" s="181" t="s">
        <v>56</v>
      </c>
      <c r="D27" s="166">
        <v>6</v>
      </c>
      <c r="E27" s="165">
        <v>2</v>
      </c>
      <c r="F27" s="166">
        <v>8.2</v>
      </c>
      <c r="G27" s="165">
        <v>3.5</v>
      </c>
      <c r="H27" s="166">
        <v>4.1</v>
      </c>
      <c r="I27" s="165">
        <v>1</v>
      </c>
      <c r="J27" s="166">
        <v>5.9</v>
      </c>
      <c r="K27" s="165">
        <v>2</v>
      </c>
      <c r="L27" s="166">
        <v>7</v>
      </c>
      <c r="M27" s="165">
        <v>3</v>
      </c>
      <c r="N27" s="166">
        <v>5.7</v>
      </c>
      <c r="O27" s="165">
        <v>2</v>
      </c>
      <c r="P27" s="166">
        <v>3.3</v>
      </c>
      <c r="Q27" s="165">
        <v>0</v>
      </c>
      <c r="R27" s="167">
        <v>5.5</v>
      </c>
      <c r="S27" s="165">
        <v>2</v>
      </c>
      <c r="T27" s="167">
        <v>6.4</v>
      </c>
      <c r="U27" s="165">
        <v>2</v>
      </c>
      <c r="V27" s="168">
        <v>5.8</v>
      </c>
      <c r="W27" s="165">
        <v>2</v>
      </c>
      <c r="X27" s="168">
        <v>6.3</v>
      </c>
      <c r="Y27" s="165">
        <v>2</v>
      </c>
      <c r="Z27" s="168">
        <v>4.9</v>
      </c>
      <c r="AA27" s="186">
        <v>1</v>
      </c>
      <c r="AB27" s="179"/>
      <c r="AC27" s="187"/>
      <c r="AD27" s="180">
        <f t="shared" si="3"/>
        <v>5.639130434782608</v>
      </c>
      <c r="AE27" s="171">
        <f>(AC27*0+AA27*2+Y27*3+W27*2+U27*2+S27*2+Q27*2+O27*2+M27+K27+I27*3+G27*2+E27)/23</f>
        <v>1.7826086956521738</v>
      </c>
      <c r="AF27" s="172">
        <v>6.4</v>
      </c>
      <c r="AG27" s="171">
        <v>2.3</v>
      </c>
      <c r="AH27" s="171">
        <f t="shared" si="5"/>
        <v>6.019565217391304</v>
      </c>
      <c r="AI27" s="171">
        <f t="shared" si="5"/>
        <v>2.0413043478260873</v>
      </c>
      <c r="AJ27" s="165" t="s">
        <v>17</v>
      </c>
      <c r="AK27" s="173" t="s">
        <v>17</v>
      </c>
      <c r="AL27" s="174"/>
    </row>
    <row r="28" spans="1:38" ht="18" customHeight="1">
      <c r="A28" s="161">
        <f t="shared" si="1"/>
        <v>23</v>
      </c>
      <c r="B28" s="177" t="s">
        <v>58</v>
      </c>
      <c r="C28" s="181" t="s">
        <v>59</v>
      </c>
      <c r="D28" s="166">
        <v>4.3</v>
      </c>
      <c r="E28" s="165">
        <v>1</v>
      </c>
      <c r="F28" s="166">
        <v>7.3</v>
      </c>
      <c r="G28" s="165">
        <v>3</v>
      </c>
      <c r="H28" s="166">
        <v>7</v>
      </c>
      <c r="I28" s="165">
        <v>3</v>
      </c>
      <c r="J28" s="166">
        <v>3.6</v>
      </c>
      <c r="K28" s="165">
        <v>0</v>
      </c>
      <c r="L28" s="166">
        <v>7.2</v>
      </c>
      <c r="M28" s="165">
        <v>3</v>
      </c>
      <c r="N28" s="166">
        <v>6.7</v>
      </c>
      <c r="O28" s="165">
        <v>2.5</v>
      </c>
      <c r="P28" s="166">
        <v>4.9</v>
      </c>
      <c r="Q28" s="165">
        <v>1</v>
      </c>
      <c r="R28" s="167">
        <v>4.6</v>
      </c>
      <c r="S28" s="165">
        <v>1</v>
      </c>
      <c r="T28" s="167">
        <v>5.9</v>
      </c>
      <c r="U28" s="165">
        <v>2</v>
      </c>
      <c r="V28" s="168">
        <v>5.6</v>
      </c>
      <c r="W28" s="165">
        <v>2</v>
      </c>
      <c r="X28" s="168">
        <v>4.3</v>
      </c>
      <c r="Y28" s="165">
        <v>1</v>
      </c>
      <c r="Z28" s="168">
        <v>6</v>
      </c>
      <c r="AA28" s="186">
        <v>2</v>
      </c>
      <c r="AB28" s="179"/>
      <c r="AC28" s="187"/>
      <c r="AD28" s="180">
        <f t="shared" si="3"/>
        <v>5.695652173913044</v>
      </c>
      <c r="AE28" s="171">
        <f t="shared" si="0"/>
        <v>1.8695652173913044</v>
      </c>
      <c r="AF28" s="172">
        <v>6.2</v>
      </c>
      <c r="AG28" s="171">
        <v>2.2</v>
      </c>
      <c r="AH28" s="171">
        <f>(AD28*23+AF28*23)/46</f>
        <v>5.947826086956522</v>
      </c>
      <c r="AI28" s="171">
        <f t="shared" si="5"/>
        <v>2.034782608695652</v>
      </c>
      <c r="AJ28" s="165" t="s">
        <v>17</v>
      </c>
      <c r="AK28" s="173" t="s">
        <v>17</v>
      </c>
      <c r="AL28" s="174"/>
    </row>
    <row r="29" spans="1:38" ht="18" customHeight="1">
      <c r="A29" s="161">
        <f t="shared" si="1"/>
        <v>24</v>
      </c>
      <c r="B29" s="177" t="s">
        <v>61</v>
      </c>
      <c r="C29" s="178" t="s">
        <v>60</v>
      </c>
      <c r="D29" s="166">
        <v>4.8</v>
      </c>
      <c r="E29" s="165">
        <v>1</v>
      </c>
      <c r="F29" s="166">
        <v>6.3</v>
      </c>
      <c r="G29" s="165">
        <v>2</v>
      </c>
      <c r="H29" s="166">
        <v>3.8</v>
      </c>
      <c r="I29" s="165">
        <v>0</v>
      </c>
      <c r="J29" s="166">
        <v>6.4</v>
      </c>
      <c r="K29" s="165">
        <v>2</v>
      </c>
      <c r="L29" s="166">
        <v>6.6</v>
      </c>
      <c r="M29" s="165">
        <v>2.5</v>
      </c>
      <c r="N29" s="166">
        <v>3.4</v>
      </c>
      <c r="O29" s="165">
        <v>0</v>
      </c>
      <c r="P29" s="166">
        <v>3.6</v>
      </c>
      <c r="Q29" s="165">
        <v>0</v>
      </c>
      <c r="R29" s="167">
        <v>3.8</v>
      </c>
      <c r="S29" s="165">
        <v>0</v>
      </c>
      <c r="T29" s="167">
        <v>5.7</v>
      </c>
      <c r="U29" s="165">
        <v>2</v>
      </c>
      <c r="V29" s="168">
        <v>5.6</v>
      </c>
      <c r="W29" s="165">
        <v>2</v>
      </c>
      <c r="X29" s="168">
        <v>3.5</v>
      </c>
      <c r="Y29" s="165">
        <v>0</v>
      </c>
      <c r="Z29" s="168">
        <v>4.4</v>
      </c>
      <c r="AA29" s="186">
        <v>1</v>
      </c>
      <c r="AB29" s="179"/>
      <c r="AC29" s="187"/>
      <c r="AD29" s="180">
        <f t="shared" si="3"/>
        <v>4.578260869565217</v>
      </c>
      <c r="AE29" s="171">
        <f t="shared" si="0"/>
        <v>0.8478260869565217</v>
      </c>
      <c r="AF29" s="172">
        <v>6</v>
      </c>
      <c r="AG29" s="171">
        <v>2.2</v>
      </c>
      <c r="AH29" s="171">
        <f>(AD29*23+AF29*23)/46</f>
        <v>5.289130434782609</v>
      </c>
      <c r="AI29" s="171">
        <f t="shared" si="5"/>
        <v>1.5239130434782608</v>
      </c>
      <c r="AJ29" s="165" t="s">
        <v>21</v>
      </c>
      <c r="AK29" s="173" t="s">
        <v>225</v>
      </c>
      <c r="AL29" s="174"/>
    </row>
    <row r="30" spans="1:38" ht="18" customHeight="1">
      <c r="A30" s="161">
        <f t="shared" si="1"/>
        <v>25</v>
      </c>
      <c r="B30" s="177" t="s">
        <v>62</v>
      </c>
      <c r="C30" s="185" t="s">
        <v>63</v>
      </c>
      <c r="D30" s="166">
        <v>6.7</v>
      </c>
      <c r="E30" s="165">
        <v>2.5</v>
      </c>
      <c r="F30" s="166">
        <v>6.5</v>
      </c>
      <c r="G30" s="165">
        <v>2.5</v>
      </c>
      <c r="H30" s="166">
        <v>6.2</v>
      </c>
      <c r="I30" s="165">
        <v>3</v>
      </c>
      <c r="J30" s="166">
        <v>3</v>
      </c>
      <c r="K30" s="165">
        <v>0</v>
      </c>
      <c r="L30" s="166">
        <v>6.9</v>
      </c>
      <c r="M30" s="165">
        <v>2.5</v>
      </c>
      <c r="N30" s="166">
        <v>6.4</v>
      </c>
      <c r="O30" s="165">
        <v>2</v>
      </c>
      <c r="P30" s="166">
        <v>3.2</v>
      </c>
      <c r="Q30" s="165">
        <v>0</v>
      </c>
      <c r="R30" s="167">
        <v>5.3</v>
      </c>
      <c r="S30" s="165">
        <v>1.5</v>
      </c>
      <c r="T30" s="167">
        <v>5.3</v>
      </c>
      <c r="U30" s="165">
        <v>1.5</v>
      </c>
      <c r="V30" s="168">
        <v>0</v>
      </c>
      <c r="W30" s="165">
        <v>0</v>
      </c>
      <c r="X30" s="168">
        <v>4.8</v>
      </c>
      <c r="Y30" s="165">
        <v>1</v>
      </c>
      <c r="Z30" s="168">
        <v>6.5</v>
      </c>
      <c r="AA30" s="186">
        <v>2.5</v>
      </c>
      <c r="AB30" s="179"/>
      <c r="AC30" s="187"/>
      <c r="AD30" s="180">
        <f t="shared" si="3"/>
        <v>5.043478260869565</v>
      </c>
      <c r="AE30" s="171">
        <f t="shared" si="0"/>
        <v>1.608695652173913</v>
      </c>
      <c r="AF30" s="172">
        <v>6.4</v>
      </c>
      <c r="AG30" s="171">
        <v>2.3</v>
      </c>
      <c r="AH30" s="171">
        <f>(AD30*23+AF30*23)/46</f>
        <v>5.721739130434783</v>
      </c>
      <c r="AI30" s="171">
        <f t="shared" si="5"/>
        <v>1.9543478260869567</v>
      </c>
      <c r="AJ30" s="165" t="s">
        <v>21</v>
      </c>
      <c r="AK30" s="173" t="s">
        <v>17</v>
      </c>
      <c r="AL30" s="174"/>
    </row>
    <row r="31" spans="1:38" ht="18" customHeight="1">
      <c r="A31" s="161">
        <f t="shared" si="1"/>
        <v>26</v>
      </c>
      <c r="B31" s="177" t="s">
        <v>64</v>
      </c>
      <c r="C31" s="178" t="s">
        <v>65</v>
      </c>
      <c r="D31" s="166">
        <v>4.6</v>
      </c>
      <c r="E31" s="165">
        <v>1</v>
      </c>
      <c r="F31" s="166">
        <v>8.3</v>
      </c>
      <c r="G31" s="165">
        <v>3.5</v>
      </c>
      <c r="H31" s="166">
        <v>7.1</v>
      </c>
      <c r="I31" s="165">
        <v>3</v>
      </c>
      <c r="J31" s="166">
        <v>5.3</v>
      </c>
      <c r="K31" s="165">
        <v>1.5</v>
      </c>
      <c r="L31" s="166">
        <v>7.2</v>
      </c>
      <c r="M31" s="165">
        <v>3</v>
      </c>
      <c r="N31" s="166">
        <v>6.6</v>
      </c>
      <c r="O31" s="165">
        <v>2.5</v>
      </c>
      <c r="P31" s="166">
        <v>5.5</v>
      </c>
      <c r="Q31" s="165">
        <v>2</v>
      </c>
      <c r="R31" s="167">
        <v>5.1</v>
      </c>
      <c r="S31" s="165">
        <v>1.5</v>
      </c>
      <c r="T31" s="167">
        <v>6.3</v>
      </c>
      <c r="U31" s="165">
        <v>2</v>
      </c>
      <c r="V31" s="168">
        <v>6.4</v>
      </c>
      <c r="W31" s="165">
        <v>2</v>
      </c>
      <c r="X31" s="168">
        <v>5.2</v>
      </c>
      <c r="Y31" s="165">
        <v>1.5</v>
      </c>
      <c r="Z31" s="168">
        <v>6.8</v>
      </c>
      <c r="AA31" s="186">
        <v>2.5</v>
      </c>
      <c r="AB31" s="179"/>
      <c r="AC31" s="187"/>
      <c r="AD31" s="180">
        <f t="shared" si="3"/>
        <v>6.260869565217392</v>
      </c>
      <c r="AE31" s="171">
        <f t="shared" si="0"/>
        <v>2.217391304347826</v>
      </c>
      <c r="AF31" s="172">
        <v>5.6</v>
      </c>
      <c r="AG31" s="171">
        <v>1.7</v>
      </c>
      <c r="AH31" s="171">
        <f>(AD31*23+AF31*23)/46</f>
        <v>5.930434782608694</v>
      </c>
      <c r="AI31" s="171">
        <f t="shared" si="5"/>
        <v>1.958695652173913</v>
      </c>
      <c r="AJ31" s="165" t="s">
        <v>21</v>
      </c>
      <c r="AK31" s="173" t="s">
        <v>468</v>
      </c>
      <c r="AL31" s="174"/>
    </row>
    <row r="32" spans="1:38" ht="18" customHeight="1">
      <c r="A32" s="161">
        <f t="shared" si="1"/>
        <v>27</v>
      </c>
      <c r="B32" s="177" t="s">
        <v>66</v>
      </c>
      <c r="C32" s="181" t="s">
        <v>65</v>
      </c>
      <c r="D32" s="166">
        <v>7.3</v>
      </c>
      <c r="E32" s="165">
        <v>3</v>
      </c>
      <c r="F32" s="166">
        <v>8</v>
      </c>
      <c r="G32" s="165">
        <v>3.5</v>
      </c>
      <c r="H32" s="166">
        <v>7.3</v>
      </c>
      <c r="I32" s="165">
        <v>3</v>
      </c>
      <c r="J32" s="166">
        <v>3.7</v>
      </c>
      <c r="K32" s="165">
        <v>0</v>
      </c>
      <c r="L32" s="166">
        <v>6.9</v>
      </c>
      <c r="M32" s="165">
        <v>2.5</v>
      </c>
      <c r="N32" s="166">
        <v>5.5</v>
      </c>
      <c r="O32" s="165">
        <v>2</v>
      </c>
      <c r="P32" s="166">
        <v>6</v>
      </c>
      <c r="Q32" s="165">
        <v>2</v>
      </c>
      <c r="R32" s="167">
        <v>5.3</v>
      </c>
      <c r="S32" s="165">
        <v>1.5</v>
      </c>
      <c r="T32" s="167">
        <v>6.8</v>
      </c>
      <c r="U32" s="165">
        <v>2.5</v>
      </c>
      <c r="V32" s="168">
        <v>5.5</v>
      </c>
      <c r="W32" s="165">
        <v>2</v>
      </c>
      <c r="X32" s="168">
        <v>4.9</v>
      </c>
      <c r="Y32" s="165">
        <v>1</v>
      </c>
      <c r="Z32" s="168">
        <v>7</v>
      </c>
      <c r="AA32" s="186">
        <v>3</v>
      </c>
      <c r="AB32" s="179"/>
      <c r="AC32" s="187"/>
      <c r="AD32" s="180">
        <f t="shared" si="3"/>
        <v>6.204347826086957</v>
      </c>
      <c r="AE32" s="171">
        <f t="shared" si="0"/>
        <v>2.1956521739130435</v>
      </c>
      <c r="AF32" s="172">
        <v>6.2</v>
      </c>
      <c r="AG32" s="171">
        <v>2.2</v>
      </c>
      <c r="AH32" s="171">
        <f aca="true" t="shared" si="6" ref="AH32:AI44">(AD32*23+AF32*23)/46</f>
        <v>6.202173913043478</v>
      </c>
      <c r="AI32" s="171">
        <f>(AE32*23+AG32*23)/46</f>
        <v>2.1978260869565216</v>
      </c>
      <c r="AJ32" s="165" t="s">
        <v>17</v>
      </c>
      <c r="AK32" s="173" t="s">
        <v>17</v>
      </c>
      <c r="AL32" s="174"/>
    </row>
    <row r="33" spans="1:38" ht="18" customHeight="1">
      <c r="A33" s="161">
        <f t="shared" si="1"/>
        <v>28</v>
      </c>
      <c r="B33" s="177" t="s">
        <v>76</v>
      </c>
      <c r="C33" s="178" t="s">
        <v>77</v>
      </c>
      <c r="D33" s="166">
        <v>4.4</v>
      </c>
      <c r="E33" s="165">
        <v>2</v>
      </c>
      <c r="F33" s="166">
        <v>8.2</v>
      </c>
      <c r="G33" s="165">
        <v>3.5</v>
      </c>
      <c r="H33" s="166">
        <v>5.8</v>
      </c>
      <c r="I33" s="165">
        <v>2</v>
      </c>
      <c r="J33" s="166">
        <v>6.1</v>
      </c>
      <c r="K33" s="165">
        <v>2</v>
      </c>
      <c r="L33" s="166">
        <v>6.7</v>
      </c>
      <c r="M33" s="165">
        <v>2.5</v>
      </c>
      <c r="N33" s="166">
        <v>7.2</v>
      </c>
      <c r="O33" s="165">
        <v>3</v>
      </c>
      <c r="P33" s="166">
        <v>6.3</v>
      </c>
      <c r="Q33" s="165">
        <v>2</v>
      </c>
      <c r="R33" s="167">
        <v>6</v>
      </c>
      <c r="S33" s="165">
        <v>2</v>
      </c>
      <c r="T33" s="167">
        <v>6.5</v>
      </c>
      <c r="U33" s="165">
        <v>2.5</v>
      </c>
      <c r="V33" s="168">
        <v>5.7</v>
      </c>
      <c r="W33" s="165">
        <v>2</v>
      </c>
      <c r="X33" s="168">
        <v>6.1</v>
      </c>
      <c r="Y33" s="165">
        <v>2</v>
      </c>
      <c r="Z33" s="168">
        <v>6.7</v>
      </c>
      <c r="AA33" s="186">
        <v>2.5</v>
      </c>
      <c r="AB33" s="179"/>
      <c r="AC33" s="187"/>
      <c r="AD33" s="180">
        <f t="shared" si="3"/>
        <v>6.352173913043478</v>
      </c>
      <c r="AE33" s="171">
        <f t="shared" si="0"/>
        <v>2.3260869565217392</v>
      </c>
      <c r="AF33" s="172">
        <v>6.8</v>
      </c>
      <c r="AG33" s="171">
        <v>2.6</v>
      </c>
      <c r="AH33" s="171">
        <f t="shared" si="6"/>
        <v>6.576086956521739</v>
      </c>
      <c r="AI33" s="171">
        <f>(AE33*23+AG33*23)/46</f>
        <v>2.46304347826087</v>
      </c>
      <c r="AJ33" s="165" t="s">
        <v>17</v>
      </c>
      <c r="AK33" s="173" t="s">
        <v>468</v>
      </c>
      <c r="AL33" s="174"/>
    </row>
    <row r="34" spans="1:38" ht="18" customHeight="1">
      <c r="A34" s="161">
        <f t="shared" si="1"/>
        <v>29</v>
      </c>
      <c r="B34" s="177" t="s">
        <v>78</v>
      </c>
      <c r="C34" s="178" t="s">
        <v>79</v>
      </c>
      <c r="D34" s="166">
        <v>5.5</v>
      </c>
      <c r="E34" s="165">
        <v>2</v>
      </c>
      <c r="F34" s="166">
        <v>7.7</v>
      </c>
      <c r="G34" s="165">
        <v>3</v>
      </c>
      <c r="H34" s="166">
        <v>6.8</v>
      </c>
      <c r="I34" s="165">
        <v>2.5</v>
      </c>
      <c r="J34" s="166">
        <v>7</v>
      </c>
      <c r="K34" s="165">
        <v>3</v>
      </c>
      <c r="L34" s="166">
        <v>7</v>
      </c>
      <c r="M34" s="165">
        <v>3</v>
      </c>
      <c r="N34" s="166">
        <v>7.4</v>
      </c>
      <c r="O34" s="165">
        <v>3</v>
      </c>
      <c r="P34" s="166">
        <v>5.4</v>
      </c>
      <c r="Q34" s="165">
        <v>1.5</v>
      </c>
      <c r="R34" s="167">
        <v>6</v>
      </c>
      <c r="S34" s="165">
        <v>2</v>
      </c>
      <c r="T34" s="167">
        <v>7.4</v>
      </c>
      <c r="U34" s="165">
        <v>3</v>
      </c>
      <c r="V34" s="168">
        <v>5.5</v>
      </c>
      <c r="W34" s="165">
        <v>2</v>
      </c>
      <c r="X34" s="168">
        <v>6.5</v>
      </c>
      <c r="Y34" s="165">
        <v>2.5</v>
      </c>
      <c r="Z34" s="168">
        <v>8.1</v>
      </c>
      <c r="AA34" s="168">
        <v>3.5</v>
      </c>
      <c r="AB34" s="188"/>
      <c r="AC34" s="169"/>
      <c r="AD34" s="189">
        <f t="shared" si="3"/>
        <v>6.71304347826087</v>
      </c>
      <c r="AE34" s="171">
        <f>(AC34*0+AA34*2+Y34*3+W34*2+U34*2+S34*2+Q34*2+O34*2+M34+K34+I34*3+G34*2+E34)/23</f>
        <v>2.5652173913043477</v>
      </c>
      <c r="AF34" s="172">
        <v>6.6</v>
      </c>
      <c r="AG34" s="171">
        <v>2.4</v>
      </c>
      <c r="AH34" s="171">
        <f t="shared" si="6"/>
        <v>6.656521739130435</v>
      </c>
      <c r="AI34" s="171">
        <f t="shared" si="6"/>
        <v>2.4826086956521736</v>
      </c>
      <c r="AJ34" s="165" t="s">
        <v>17</v>
      </c>
      <c r="AK34" s="173" t="s">
        <v>468</v>
      </c>
      <c r="AL34" s="174"/>
    </row>
    <row r="35" spans="1:38" ht="18" customHeight="1">
      <c r="A35" s="161">
        <v>30</v>
      </c>
      <c r="B35" s="177" t="s">
        <v>67</v>
      </c>
      <c r="C35" s="185" t="s">
        <v>68</v>
      </c>
      <c r="D35" s="166">
        <v>4.8</v>
      </c>
      <c r="E35" s="165">
        <v>1</v>
      </c>
      <c r="F35" s="166">
        <v>6.7</v>
      </c>
      <c r="G35" s="165">
        <v>2.5</v>
      </c>
      <c r="H35" s="166">
        <v>3.4</v>
      </c>
      <c r="I35" s="165">
        <v>0</v>
      </c>
      <c r="J35" s="166">
        <v>7</v>
      </c>
      <c r="K35" s="165">
        <v>3</v>
      </c>
      <c r="L35" s="166">
        <v>7</v>
      </c>
      <c r="M35" s="165">
        <v>3</v>
      </c>
      <c r="N35" s="166">
        <v>6.1</v>
      </c>
      <c r="O35" s="165">
        <v>2</v>
      </c>
      <c r="P35" s="166">
        <v>6.6</v>
      </c>
      <c r="Q35" s="165">
        <v>2.5</v>
      </c>
      <c r="R35" s="167">
        <v>4.7</v>
      </c>
      <c r="S35" s="165">
        <v>1</v>
      </c>
      <c r="T35" s="167">
        <v>6</v>
      </c>
      <c r="U35" s="165">
        <v>2</v>
      </c>
      <c r="V35" s="168">
        <v>0</v>
      </c>
      <c r="W35" s="165">
        <v>0</v>
      </c>
      <c r="X35" s="168">
        <v>3.7</v>
      </c>
      <c r="Y35" s="165">
        <v>0</v>
      </c>
      <c r="Z35" s="168">
        <v>7.2</v>
      </c>
      <c r="AA35" s="168">
        <v>3</v>
      </c>
      <c r="AB35" s="179"/>
      <c r="AC35" s="168"/>
      <c r="AD35" s="180">
        <f t="shared" si="3"/>
        <v>4.98695652173913</v>
      </c>
      <c r="AE35" s="171">
        <f t="shared" si="0"/>
        <v>1.434782608695652</v>
      </c>
      <c r="AF35" s="172">
        <v>6.2</v>
      </c>
      <c r="AG35" s="171">
        <v>2.2</v>
      </c>
      <c r="AH35" s="171">
        <f t="shared" si="6"/>
        <v>5.593478260869565</v>
      </c>
      <c r="AI35" s="171">
        <f t="shared" si="6"/>
        <v>1.817391304347826</v>
      </c>
      <c r="AJ35" s="165" t="s">
        <v>21</v>
      </c>
      <c r="AK35" s="173" t="s">
        <v>17</v>
      </c>
      <c r="AL35" s="174"/>
    </row>
    <row r="36" spans="1:38" ht="18" customHeight="1">
      <c r="A36" s="161">
        <v>31</v>
      </c>
      <c r="B36" s="177" t="s">
        <v>42</v>
      </c>
      <c r="C36" s="178" t="s">
        <v>68</v>
      </c>
      <c r="D36" s="166">
        <v>8</v>
      </c>
      <c r="E36" s="165">
        <v>3.5</v>
      </c>
      <c r="F36" s="166">
        <v>8.3</v>
      </c>
      <c r="G36" s="165">
        <v>3.5</v>
      </c>
      <c r="H36" s="166">
        <v>8</v>
      </c>
      <c r="I36" s="165">
        <v>3.5</v>
      </c>
      <c r="J36" s="166">
        <v>6.4</v>
      </c>
      <c r="K36" s="165">
        <v>2</v>
      </c>
      <c r="L36" s="166">
        <v>8</v>
      </c>
      <c r="M36" s="165">
        <v>3.5</v>
      </c>
      <c r="N36" s="166">
        <v>7.1</v>
      </c>
      <c r="O36" s="165">
        <v>3</v>
      </c>
      <c r="P36" s="166">
        <v>6.8</v>
      </c>
      <c r="Q36" s="165">
        <v>2.5</v>
      </c>
      <c r="R36" s="167">
        <v>6.6</v>
      </c>
      <c r="S36" s="165">
        <v>2.5</v>
      </c>
      <c r="T36" s="167">
        <v>7.1</v>
      </c>
      <c r="U36" s="165">
        <v>3</v>
      </c>
      <c r="V36" s="168">
        <v>6.9</v>
      </c>
      <c r="W36" s="165">
        <v>2.5</v>
      </c>
      <c r="X36" s="168">
        <v>6</v>
      </c>
      <c r="Y36" s="165">
        <v>2</v>
      </c>
      <c r="Z36" s="168">
        <v>7.2</v>
      </c>
      <c r="AA36" s="165">
        <v>3</v>
      </c>
      <c r="AB36" s="168"/>
      <c r="AC36" s="168"/>
      <c r="AD36" s="184">
        <f t="shared" si="3"/>
        <v>7.147826086956522</v>
      </c>
      <c r="AE36" s="171">
        <f t="shared" si="0"/>
        <v>2.847826086956522</v>
      </c>
      <c r="AF36" s="172">
        <v>6.9</v>
      </c>
      <c r="AG36" s="171">
        <v>2.6</v>
      </c>
      <c r="AH36" s="171">
        <f t="shared" si="6"/>
        <v>7.023913043478261</v>
      </c>
      <c r="AI36" s="171">
        <f t="shared" si="6"/>
        <v>2.723913043478261</v>
      </c>
      <c r="AJ36" s="165" t="s">
        <v>140</v>
      </c>
      <c r="AK36" s="173" t="s">
        <v>468</v>
      </c>
      <c r="AL36" s="174"/>
    </row>
    <row r="37" spans="1:38" ht="18" customHeight="1">
      <c r="A37" s="161">
        <v>32</v>
      </c>
      <c r="B37" s="177" t="s">
        <v>69</v>
      </c>
      <c r="C37" s="178" t="s">
        <v>70</v>
      </c>
      <c r="D37" s="166">
        <v>5.7</v>
      </c>
      <c r="E37" s="165">
        <v>2</v>
      </c>
      <c r="F37" s="166">
        <v>6.7</v>
      </c>
      <c r="G37" s="165">
        <v>2.5</v>
      </c>
      <c r="H37" s="166">
        <v>6.6</v>
      </c>
      <c r="I37" s="165">
        <v>2.5</v>
      </c>
      <c r="J37" s="166">
        <v>7</v>
      </c>
      <c r="K37" s="165">
        <v>3</v>
      </c>
      <c r="L37" s="166">
        <v>7</v>
      </c>
      <c r="M37" s="165">
        <v>3</v>
      </c>
      <c r="N37" s="166">
        <v>7.3</v>
      </c>
      <c r="O37" s="165">
        <v>3</v>
      </c>
      <c r="P37" s="166">
        <v>5.5</v>
      </c>
      <c r="Q37" s="165">
        <v>2</v>
      </c>
      <c r="R37" s="167">
        <v>4</v>
      </c>
      <c r="S37" s="165">
        <v>1</v>
      </c>
      <c r="T37" s="167">
        <v>7</v>
      </c>
      <c r="U37" s="165">
        <v>3</v>
      </c>
      <c r="V37" s="168">
        <v>5.5</v>
      </c>
      <c r="W37" s="165">
        <v>2</v>
      </c>
      <c r="X37" s="168">
        <v>7.5</v>
      </c>
      <c r="Y37" s="165">
        <v>3</v>
      </c>
      <c r="Z37" s="168">
        <v>7.4</v>
      </c>
      <c r="AA37" s="165">
        <v>3</v>
      </c>
      <c r="AB37" s="168"/>
      <c r="AC37" s="168"/>
      <c r="AD37" s="184">
        <f t="shared" si="3"/>
        <v>6.469565217391303</v>
      </c>
      <c r="AE37" s="171">
        <f t="shared" si="0"/>
        <v>2.5</v>
      </c>
      <c r="AF37" s="172">
        <v>6.5</v>
      </c>
      <c r="AG37" s="171">
        <v>2.4</v>
      </c>
      <c r="AH37" s="171">
        <f t="shared" si="6"/>
        <v>6.484782608695651</v>
      </c>
      <c r="AI37" s="171">
        <f>(AE37*23+AG37*23)/46</f>
        <v>2.4499999999999997</v>
      </c>
      <c r="AJ37" s="190" t="s">
        <v>17</v>
      </c>
      <c r="AK37" s="173" t="s">
        <v>468</v>
      </c>
      <c r="AL37" s="174"/>
    </row>
    <row r="38" spans="1:38" ht="18" customHeight="1">
      <c r="A38" s="161">
        <v>33</v>
      </c>
      <c r="B38" s="177" t="s">
        <v>71</v>
      </c>
      <c r="C38" s="178" t="s">
        <v>72</v>
      </c>
      <c r="D38" s="166">
        <v>4.7</v>
      </c>
      <c r="E38" s="165">
        <v>1</v>
      </c>
      <c r="F38" s="166">
        <v>7.3</v>
      </c>
      <c r="G38" s="165">
        <v>3</v>
      </c>
      <c r="H38" s="166">
        <v>3.9</v>
      </c>
      <c r="I38" s="165">
        <v>0</v>
      </c>
      <c r="J38" s="166">
        <v>6.4</v>
      </c>
      <c r="K38" s="165">
        <v>2</v>
      </c>
      <c r="L38" s="166">
        <v>6.9</v>
      </c>
      <c r="M38" s="165">
        <v>2.5</v>
      </c>
      <c r="N38" s="166">
        <v>2.8</v>
      </c>
      <c r="O38" s="165">
        <v>0</v>
      </c>
      <c r="P38" s="166">
        <v>4.4</v>
      </c>
      <c r="Q38" s="165">
        <v>1</v>
      </c>
      <c r="R38" s="167">
        <v>3.3</v>
      </c>
      <c r="S38" s="165">
        <v>0</v>
      </c>
      <c r="T38" s="167">
        <v>7.2</v>
      </c>
      <c r="U38" s="165">
        <v>3</v>
      </c>
      <c r="V38" s="168">
        <v>5.9</v>
      </c>
      <c r="W38" s="165">
        <v>2</v>
      </c>
      <c r="X38" s="168">
        <v>4.3</v>
      </c>
      <c r="Y38" s="165">
        <v>1</v>
      </c>
      <c r="Z38" s="168">
        <v>4.2</v>
      </c>
      <c r="AA38" s="168">
        <v>1</v>
      </c>
      <c r="AB38" s="188"/>
      <c r="AC38" s="168"/>
      <c r="AD38" s="184">
        <f t="shared" si="3"/>
        <v>4.904347826086957</v>
      </c>
      <c r="AE38" s="171">
        <f t="shared" si="0"/>
        <v>1.2391304347826086</v>
      </c>
      <c r="AF38" s="172">
        <v>5.6</v>
      </c>
      <c r="AG38" s="171">
        <v>1.9</v>
      </c>
      <c r="AH38" s="171">
        <f t="shared" si="6"/>
        <v>5.252173913043477</v>
      </c>
      <c r="AI38" s="171">
        <f>(AE38*23+AG38*23)/46</f>
        <v>1.5695652173913042</v>
      </c>
      <c r="AJ38" s="165" t="s">
        <v>21</v>
      </c>
      <c r="AK38" s="173" t="s">
        <v>17</v>
      </c>
      <c r="AL38" s="174"/>
    </row>
    <row r="39" spans="1:38" ht="18" customHeight="1">
      <c r="A39" s="161">
        <v>34</v>
      </c>
      <c r="B39" s="177" t="s">
        <v>73</v>
      </c>
      <c r="C39" s="178" t="s">
        <v>72</v>
      </c>
      <c r="D39" s="166">
        <v>5.7</v>
      </c>
      <c r="E39" s="165">
        <v>2</v>
      </c>
      <c r="F39" s="166">
        <v>8.1</v>
      </c>
      <c r="G39" s="165">
        <v>3.5</v>
      </c>
      <c r="H39" s="166">
        <v>7.1</v>
      </c>
      <c r="I39" s="165">
        <v>3</v>
      </c>
      <c r="J39" s="166">
        <v>6.1</v>
      </c>
      <c r="K39" s="165">
        <v>2</v>
      </c>
      <c r="L39" s="166">
        <v>7</v>
      </c>
      <c r="M39" s="165">
        <v>3</v>
      </c>
      <c r="N39" s="166">
        <v>6.8</v>
      </c>
      <c r="O39" s="165">
        <v>2.5</v>
      </c>
      <c r="P39" s="166">
        <v>5.4</v>
      </c>
      <c r="Q39" s="165">
        <v>1.5</v>
      </c>
      <c r="R39" s="167">
        <v>5.9</v>
      </c>
      <c r="S39" s="165">
        <v>2</v>
      </c>
      <c r="T39" s="167">
        <v>5.9</v>
      </c>
      <c r="U39" s="165">
        <v>2</v>
      </c>
      <c r="V39" s="168">
        <v>7.2</v>
      </c>
      <c r="W39" s="165">
        <v>3</v>
      </c>
      <c r="X39" s="168">
        <v>6.6</v>
      </c>
      <c r="Y39" s="165">
        <v>2.5</v>
      </c>
      <c r="Z39" s="168">
        <v>6.6</v>
      </c>
      <c r="AA39" s="168">
        <v>2.5</v>
      </c>
      <c r="AB39" s="179"/>
      <c r="AC39" s="168"/>
      <c r="AD39" s="180">
        <f t="shared" si="3"/>
        <v>6.595652173913042</v>
      </c>
      <c r="AE39" s="171">
        <f t="shared" si="0"/>
        <v>2.5</v>
      </c>
      <c r="AF39" s="172">
        <v>6.7</v>
      </c>
      <c r="AG39" s="171">
        <v>2.6</v>
      </c>
      <c r="AH39" s="171">
        <f t="shared" si="6"/>
        <v>6.64782608695652</v>
      </c>
      <c r="AI39" s="171">
        <f t="shared" si="6"/>
        <v>2.5500000000000003</v>
      </c>
      <c r="AJ39" s="165" t="s">
        <v>140</v>
      </c>
      <c r="AK39" s="173" t="s">
        <v>468</v>
      </c>
      <c r="AL39" s="174"/>
    </row>
    <row r="40" spans="1:38" ht="15.75" customHeight="1">
      <c r="A40" s="161">
        <v>35</v>
      </c>
      <c r="B40" s="177" t="s">
        <v>74</v>
      </c>
      <c r="C40" s="178" t="s">
        <v>75</v>
      </c>
      <c r="D40" s="166">
        <v>7.7</v>
      </c>
      <c r="E40" s="165">
        <v>3</v>
      </c>
      <c r="F40" s="166">
        <v>8.3</v>
      </c>
      <c r="G40" s="165">
        <v>3.5</v>
      </c>
      <c r="H40" s="166">
        <v>8.1</v>
      </c>
      <c r="I40" s="165">
        <v>3.5</v>
      </c>
      <c r="J40" s="166">
        <v>6.7</v>
      </c>
      <c r="K40" s="165">
        <v>2.5</v>
      </c>
      <c r="L40" s="166">
        <v>8.2</v>
      </c>
      <c r="M40" s="165">
        <v>3.5</v>
      </c>
      <c r="N40" s="166">
        <v>7.4</v>
      </c>
      <c r="O40" s="165">
        <v>3</v>
      </c>
      <c r="P40" s="166">
        <v>5.9</v>
      </c>
      <c r="Q40" s="165">
        <v>2.5</v>
      </c>
      <c r="R40" s="167">
        <v>7.1</v>
      </c>
      <c r="S40" s="165">
        <v>3</v>
      </c>
      <c r="T40" s="167">
        <v>7.8</v>
      </c>
      <c r="U40" s="165">
        <v>3</v>
      </c>
      <c r="V40" s="168">
        <v>7.4</v>
      </c>
      <c r="W40" s="165">
        <v>3</v>
      </c>
      <c r="X40" s="168">
        <v>7.2</v>
      </c>
      <c r="Y40" s="165">
        <v>3</v>
      </c>
      <c r="Z40" s="168">
        <v>7.9</v>
      </c>
      <c r="AA40" s="168">
        <v>3</v>
      </c>
      <c r="AB40" s="179"/>
      <c r="AC40" s="168"/>
      <c r="AD40" s="180">
        <f t="shared" si="3"/>
        <v>7.482608695652174</v>
      </c>
      <c r="AE40" s="171">
        <f t="shared" si="0"/>
        <v>3.0652173913043477</v>
      </c>
      <c r="AF40" s="172">
        <v>7.6</v>
      </c>
      <c r="AG40" s="171">
        <v>3.1</v>
      </c>
      <c r="AH40" s="171">
        <f t="shared" si="6"/>
        <v>7.541304347826086</v>
      </c>
      <c r="AI40" s="171">
        <f t="shared" si="6"/>
        <v>3.082608695652174</v>
      </c>
      <c r="AJ40" s="165" t="s">
        <v>140</v>
      </c>
      <c r="AK40" s="173" t="s">
        <v>469</v>
      </c>
      <c r="AL40" s="174"/>
    </row>
    <row r="41" spans="1:38" ht="15.75" customHeight="1">
      <c r="A41" s="161">
        <v>36</v>
      </c>
      <c r="B41" s="177" t="s">
        <v>83</v>
      </c>
      <c r="C41" s="178" t="s">
        <v>84</v>
      </c>
      <c r="D41" s="166">
        <v>5</v>
      </c>
      <c r="E41" s="165">
        <v>1</v>
      </c>
      <c r="F41" s="166">
        <v>7.9</v>
      </c>
      <c r="G41" s="165">
        <v>3</v>
      </c>
      <c r="H41" s="166">
        <v>6.6</v>
      </c>
      <c r="I41" s="165">
        <v>2.5</v>
      </c>
      <c r="J41" s="166">
        <v>5.3</v>
      </c>
      <c r="K41" s="165">
        <v>1.5</v>
      </c>
      <c r="L41" s="166">
        <v>6.6</v>
      </c>
      <c r="M41" s="165">
        <v>2.5</v>
      </c>
      <c r="N41" s="166">
        <v>6.6</v>
      </c>
      <c r="O41" s="165">
        <v>2.5</v>
      </c>
      <c r="P41" s="166">
        <v>4.7</v>
      </c>
      <c r="Q41" s="165">
        <v>1</v>
      </c>
      <c r="R41" s="167">
        <v>5.9</v>
      </c>
      <c r="S41" s="165">
        <v>2</v>
      </c>
      <c r="T41" s="167">
        <v>7.3</v>
      </c>
      <c r="U41" s="165">
        <v>3</v>
      </c>
      <c r="V41" s="168">
        <v>6.3</v>
      </c>
      <c r="W41" s="165">
        <v>2</v>
      </c>
      <c r="X41" s="168">
        <v>3.6</v>
      </c>
      <c r="Y41" s="165">
        <v>0</v>
      </c>
      <c r="Z41" s="168">
        <v>6.1</v>
      </c>
      <c r="AA41" s="168">
        <v>2</v>
      </c>
      <c r="AB41" s="188"/>
      <c r="AC41" s="169"/>
      <c r="AD41" s="189">
        <f t="shared" si="3"/>
        <v>5.960869565217391</v>
      </c>
      <c r="AE41" s="171">
        <f t="shared" si="0"/>
        <v>1.891304347826087</v>
      </c>
      <c r="AF41" s="172">
        <v>6.5</v>
      </c>
      <c r="AG41" s="171">
        <v>2.5</v>
      </c>
      <c r="AH41" s="171">
        <f t="shared" si="6"/>
        <v>6.230434782608696</v>
      </c>
      <c r="AI41" s="171">
        <f t="shared" si="6"/>
        <v>2.1956521739130435</v>
      </c>
      <c r="AJ41" s="165" t="s">
        <v>17</v>
      </c>
      <c r="AK41" s="173" t="s">
        <v>17</v>
      </c>
      <c r="AL41" s="174"/>
    </row>
    <row r="42" spans="1:38" s="2" customFormat="1" ht="18">
      <c r="A42" s="161">
        <v>37</v>
      </c>
      <c r="B42" s="177" t="s">
        <v>34</v>
      </c>
      <c r="C42" s="178" t="s">
        <v>82</v>
      </c>
      <c r="D42" s="166">
        <v>3.9</v>
      </c>
      <c r="E42" s="165">
        <v>0</v>
      </c>
      <c r="F42" s="166">
        <v>7.9</v>
      </c>
      <c r="G42" s="165">
        <v>3</v>
      </c>
      <c r="H42" s="166">
        <v>5.2</v>
      </c>
      <c r="I42" s="165">
        <v>1.5</v>
      </c>
      <c r="J42" s="166">
        <v>3.3</v>
      </c>
      <c r="K42" s="165">
        <v>0</v>
      </c>
      <c r="L42" s="166">
        <v>6.9</v>
      </c>
      <c r="M42" s="165">
        <v>2.5</v>
      </c>
      <c r="N42" s="166">
        <v>3.7</v>
      </c>
      <c r="O42" s="165">
        <v>0</v>
      </c>
      <c r="P42" s="166">
        <v>6.2</v>
      </c>
      <c r="Q42" s="165">
        <v>2</v>
      </c>
      <c r="R42" s="167">
        <v>4.6</v>
      </c>
      <c r="S42" s="165">
        <v>1</v>
      </c>
      <c r="T42" s="167">
        <v>6.3</v>
      </c>
      <c r="U42" s="165">
        <v>2</v>
      </c>
      <c r="V42" s="168">
        <v>5.5</v>
      </c>
      <c r="W42" s="165">
        <v>2</v>
      </c>
      <c r="X42" s="168">
        <v>4.9</v>
      </c>
      <c r="Y42" s="165">
        <v>1</v>
      </c>
      <c r="Z42" s="168">
        <v>5.5</v>
      </c>
      <c r="AA42" s="168">
        <v>2</v>
      </c>
      <c r="AB42" s="179"/>
      <c r="AC42" s="168"/>
      <c r="AD42" s="180">
        <f t="shared" si="3"/>
        <v>5.382608695652175</v>
      </c>
      <c r="AE42" s="171">
        <f>(AC42*0+AA42*2+Y42*3+W42*2+U42*2+S42*2+Q42*2+O42*2+M42+K42+I42*3+G42*2+E42)/23</f>
        <v>1.4782608695652173</v>
      </c>
      <c r="AF42" s="172">
        <v>5.9</v>
      </c>
      <c r="AG42" s="171">
        <v>2</v>
      </c>
      <c r="AH42" s="171">
        <f t="shared" si="6"/>
        <v>5.641304347826088</v>
      </c>
      <c r="AI42" s="171">
        <f t="shared" si="6"/>
        <v>1.7391304347826086</v>
      </c>
      <c r="AJ42" s="165" t="s">
        <v>21</v>
      </c>
      <c r="AK42" s="173" t="s">
        <v>17</v>
      </c>
      <c r="AL42" s="174"/>
    </row>
    <row r="43" spans="1:38" s="2" customFormat="1" ht="18">
      <c r="A43" s="161">
        <v>38</v>
      </c>
      <c r="B43" s="182" t="s">
        <v>85</v>
      </c>
      <c r="C43" s="178" t="s">
        <v>86</v>
      </c>
      <c r="D43" s="166">
        <v>7.1</v>
      </c>
      <c r="E43" s="165">
        <v>3</v>
      </c>
      <c r="F43" s="166">
        <v>7.1</v>
      </c>
      <c r="G43" s="165">
        <v>3</v>
      </c>
      <c r="H43" s="166">
        <v>6</v>
      </c>
      <c r="I43" s="165">
        <v>2</v>
      </c>
      <c r="J43" s="166">
        <v>3.3</v>
      </c>
      <c r="K43" s="165">
        <v>0</v>
      </c>
      <c r="L43" s="166">
        <v>7</v>
      </c>
      <c r="M43" s="165">
        <v>3</v>
      </c>
      <c r="N43" s="166">
        <v>3.7</v>
      </c>
      <c r="O43" s="165">
        <v>0</v>
      </c>
      <c r="P43" s="166">
        <v>2.7</v>
      </c>
      <c r="Q43" s="165">
        <v>0</v>
      </c>
      <c r="R43" s="167">
        <v>5.5</v>
      </c>
      <c r="S43" s="165">
        <v>2</v>
      </c>
      <c r="T43" s="167">
        <v>6.1</v>
      </c>
      <c r="U43" s="165">
        <v>2</v>
      </c>
      <c r="V43" s="168">
        <v>5.5</v>
      </c>
      <c r="W43" s="165">
        <v>2</v>
      </c>
      <c r="X43" s="168">
        <v>6.2</v>
      </c>
      <c r="Y43" s="165">
        <v>2</v>
      </c>
      <c r="Z43" s="168">
        <v>5</v>
      </c>
      <c r="AA43" s="168">
        <v>1.5</v>
      </c>
      <c r="AB43" s="179"/>
      <c r="AC43" s="168"/>
      <c r="AD43" s="180">
        <f t="shared" si="3"/>
        <v>5.443478260869566</v>
      </c>
      <c r="AE43" s="171">
        <f t="shared" si="0"/>
        <v>1.6956521739130435</v>
      </c>
      <c r="AF43" s="172">
        <v>6.3</v>
      </c>
      <c r="AG43" s="171">
        <v>2.2</v>
      </c>
      <c r="AH43" s="171">
        <f t="shared" si="6"/>
        <v>5.871739130434783</v>
      </c>
      <c r="AI43" s="171">
        <f t="shared" si="6"/>
        <v>1.9478260869565216</v>
      </c>
      <c r="AJ43" s="165" t="s">
        <v>21</v>
      </c>
      <c r="AK43" s="173" t="s">
        <v>17</v>
      </c>
      <c r="AL43" s="174"/>
    </row>
    <row r="44" spans="1:38" ht="14.25" thickBot="1">
      <c r="A44" s="191">
        <v>39</v>
      </c>
      <c r="B44" s="192" t="s">
        <v>80</v>
      </c>
      <c r="C44" s="193" t="s">
        <v>81</v>
      </c>
      <c r="D44" s="194">
        <v>6.2</v>
      </c>
      <c r="E44" s="195">
        <v>2</v>
      </c>
      <c r="F44" s="194">
        <v>7.1</v>
      </c>
      <c r="G44" s="195">
        <v>3</v>
      </c>
      <c r="H44" s="194">
        <v>3.9</v>
      </c>
      <c r="I44" s="195">
        <v>0</v>
      </c>
      <c r="J44" s="194">
        <v>3.1</v>
      </c>
      <c r="K44" s="195">
        <v>0</v>
      </c>
      <c r="L44" s="194">
        <v>6.6</v>
      </c>
      <c r="M44" s="195">
        <v>2.5</v>
      </c>
      <c r="N44" s="194">
        <v>6.1</v>
      </c>
      <c r="O44" s="195">
        <v>2</v>
      </c>
      <c r="P44" s="194">
        <v>3</v>
      </c>
      <c r="Q44" s="195">
        <v>0</v>
      </c>
      <c r="R44" s="196">
        <v>5.1</v>
      </c>
      <c r="S44" s="195">
        <v>1.5</v>
      </c>
      <c r="T44" s="196">
        <v>5.7</v>
      </c>
      <c r="U44" s="195">
        <v>2</v>
      </c>
      <c r="V44" s="197">
        <v>0</v>
      </c>
      <c r="W44" s="195">
        <v>0</v>
      </c>
      <c r="X44" s="197">
        <v>4</v>
      </c>
      <c r="Y44" s="195">
        <v>1</v>
      </c>
      <c r="Z44" s="197">
        <v>6.4</v>
      </c>
      <c r="AA44" s="197">
        <v>2</v>
      </c>
      <c r="AB44" s="198"/>
      <c r="AC44" s="197"/>
      <c r="AD44" s="199">
        <f t="shared" si="3"/>
        <v>4.626086956521739</v>
      </c>
      <c r="AE44" s="200">
        <f t="shared" si="0"/>
        <v>1.2391304347826086</v>
      </c>
      <c r="AF44" s="201">
        <v>6.3</v>
      </c>
      <c r="AG44" s="200">
        <v>2.2</v>
      </c>
      <c r="AH44" s="200">
        <f t="shared" si="6"/>
        <v>5.46304347826087</v>
      </c>
      <c r="AI44" s="200">
        <f t="shared" si="6"/>
        <v>1.7195652173913043</v>
      </c>
      <c r="AJ44" s="195" t="s">
        <v>21</v>
      </c>
      <c r="AK44" s="202" t="s">
        <v>17</v>
      </c>
      <c r="AL44" s="203"/>
    </row>
    <row r="45" s="2" customFormat="1" ht="18.75" thickTop="1"/>
    <row r="46" s="2" customFormat="1" ht="18"/>
    <row r="47" s="2" customFormat="1" ht="18"/>
    <row r="48" s="2" customFormat="1" ht="18"/>
    <row r="49" s="2" customFormat="1" ht="18"/>
    <row r="50" s="2" customFormat="1" ht="18"/>
    <row r="51" s="2" customFormat="1" ht="18"/>
    <row r="52" spans="1:34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ht="13.5" customHeight="1"/>
    <row r="58" spans="1:30" ht="13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7"/>
      <c r="M58" s="7"/>
      <c r="N58" s="10"/>
      <c r="O58" s="1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9" ht="13.5" customHeight="1">
      <c r="A59" s="10"/>
      <c r="B59" s="10"/>
      <c r="C59" s="10"/>
      <c r="D59" s="10"/>
      <c r="E59" s="10"/>
      <c r="H59" s="12"/>
      <c r="I59" s="1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20.25" customHeight="1"/>
    <row r="106" ht="20.25" customHeight="1"/>
    <row r="107" ht="13.5" customHeight="1"/>
    <row r="108" ht="13.5" customHeight="1"/>
    <row r="109" ht="13.5" customHeight="1"/>
  </sheetData>
  <sheetProtection/>
  <mergeCells count="28">
    <mergeCell ref="P4:Q4"/>
    <mergeCell ref="T4:U4"/>
    <mergeCell ref="A5:C5"/>
    <mergeCell ref="A3:A4"/>
    <mergeCell ref="B3:C4"/>
    <mergeCell ref="L4:M4"/>
    <mergeCell ref="D4:E4"/>
    <mergeCell ref="F4:G4"/>
    <mergeCell ref="A1:AL1"/>
    <mergeCell ref="A2:AL2"/>
    <mergeCell ref="D3:AC3"/>
    <mergeCell ref="AD3:AD4"/>
    <mergeCell ref="AE3:AE4"/>
    <mergeCell ref="H4:I4"/>
    <mergeCell ref="J4:K4"/>
    <mergeCell ref="AK3:AK5"/>
    <mergeCell ref="V4:W4"/>
    <mergeCell ref="N4:O4"/>
    <mergeCell ref="AL3:AL5"/>
    <mergeCell ref="R4:S4"/>
    <mergeCell ref="AH3:AH4"/>
    <mergeCell ref="AB4:AC4"/>
    <mergeCell ref="AI3:AI4"/>
    <mergeCell ref="AJ3:AJ5"/>
    <mergeCell ref="X4:Y4"/>
    <mergeCell ref="Z4:AA4"/>
    <mergeCell ref="AF3:AF4"/>
    <mergeCell ref="AG3:AG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H4" sqref="H4:I4"/>
    </sheetView>
  </sheetViews>
  <sheetFormatPr defaultColWidth="9.140625" defaultRowHeight="12.75"/>
  <cols>
    <col min="1" max="1" width="4.57421875" style="350" customWidth="1"/>
    <col min="2" max="2" width="14.7109375" style="350" customWidth="1"/>
    <col min="3" max="3" width="7.00390625" style="350" customWidth="1"/>
    <col min="4" max="23" width="4.28125" style="350" customWidth="1"/>
    <col min="24" max="25" width="4.7109375" style="350" customWidth="1"/>
    <col min="26" max="26" width="6.421875" style="350" customWidth="1"/>
    <col min="27" max="27" width="5.421875" style="350" customWidth="1"/>
    <col min="28" max="28" width="6.8515625" style="350" customWidth="1"/>
    <col min="29" max="29" width="7.00390625" style="350" customWidth="1"/>
    <col min="30" max="16384" width="9.140625" style="350" customWidth="1"/>
  </cols>
  <sheetData>
    <row r="1" spans="1:34" s="733" customFormat="1" ht="27">
      <c r="A1" s="1183" t="s">
        <v>884</v>
      </c>
      <c r="B1" s="1183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1184"/>
      <c r="AC1" s="1184"/>
      <c r="AD1" s="1184"/>
      <c r="AE1" s="732"/>
      <c r="AF1" s="732"/>
      <c r="AG1" s="732"/>
      <c r="AH1" s="732"/>
    </row>
    <row r="2" spans="1:34" s="748" customFormat="1" ht="21.75" thickBot="1">
      <c r="A2" s="1185" t="s">
        <v>885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  <c r="X2" s="1185"/>
      <c r="Y2" s="1185"/>
      <c r="Z2" s="1185"/>
      <c r="AA2" s="1185"/>
      <c r="AB2" s="1185"/>
      <c r="AC2" s="1185"/>
      <c r="AD2" s="1185"/>
      <c r="AE2" s="747"/>
      <c r="AF2" s="747"/>
      <c r="AG2" s="747"/>
      <c r="AH2" s="747"/>
    </row>
    <row r="3" spans="1:34" s="735" customFormat="1" ht="18.75" customHeight="1" thickTop="1">
      <c r="A3" s="1186" t="s">
        <v>0</v>
      </c>
      <c r="B3" s="1188"/>
      <c r="C3" s="1189"/>
      <c r="D3" s="1192" t="s">
        <v>2</v>
      </c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4"/>
      <c r="AE3" s="734"/>
      <c r="AF3" s="734"/>
      <c r="AG3" s="734"/>
      <c r="AH3" s="734"/>
    </row>
    <row r="4" spans="1:34" s="735" customFormat="1" ht="103.5" customHeight="1">
      <c r="A4" s="1187"/>
      <c r="B4" s="1190"/>
      <c r="C4" s="1191"/>
      <c r="D4" s="1181" t="s">
        <v>886</v>
      </c>
      <c r="E4" s="1182"/>
      <c r="F4" s="1181" t="s">
        <v>887</v>
      </c>
      <c r="G4" s="1182"/>
      <c r="H4" s="1181" t="s">
        <v>861</v>
      </c>
      <c r="I4" s="1182"/>
      <c r="J4" s="1181" t="s">
        <v>6</v>
      </c>
      <c r="K4" s="1182"/>
      <c r="L4" s="1181" t="s">
        <v>888</v>
      </c>
      <c r="M4" s="1182"/>
      <c r="N4" s="1181" t="s">
        <v>889</v>
      </c>
      <c r="O4" s="1182"/>
      <c r="P4" s="1181" t="s">
        <v>890</v>
      </c>
      <c r="Q4" s="1182"/>
      <c r="R4" s="1176"/>
      <c r="S4" s="1195"/>
      <c r="T4" s="1176"/>
      <c r="U4" s="1195"/>
      <c r="V4" s="1176"/>
      <c r="W4" s="1177"/>
      <c r="X4" s="720" t="s">
        <v>854</v>
      </c>
      <c r="Y4" s="736" t="s">
        <v>855</v>
      </c>
      <c r="AA4" s="1178" t="s">
        <v>856</v>
      </c>
      <c r="AB4" s="1180" t="s">
        <v>857</v>
      </c>
      <c r="AC4" s="1180" t="s">
        <v>858</v>
      </c>
      <c r="AD4" s="1171" t="s">
        <v>243</v>
      </c>
      <c r="AE4" s="734"/>
      <c r="AF4" s="734"/>
      <c r="AG4" s="734"/>
      <c r="AH4" s="734"/>
    </row>
    <row r="5" spans="1:34" s="735" customFormat="1" ht="18" customHeight="1">
      <c r="A5" s="1173" t="s">
        <v>14</v>
      </c>
      <c r="B5" s="1174"/>
      <c r="C5" s="1175"/>
      <c r="D5" s="752">
        <v>3</v>
      </c>
      <c r="E5" s="752"/>
      <c r="F5" s="752">
        <v>2</v>
      </c>
      <c r="G5" s="752"/>
      <c r="H5" s="752">
        <v>3</v>
      </c>
      <c r="I5" s="752"/>
      <c r="J5" s="752">
        <v>3</v>
      </c>
      <c r="K5" s="752"/>
      <c r="L5" s="752">
        <v>2</v>
      </c>
      <c r="M5" s="752"/>
      <c r="N5" s="752">
        <v>2</v>
      </c>
      <c r="O5" s="752"/>
      <c r="P5" s="752">
        <v>3</v>
      </c>
      <c r="Q5" s="752"/>
      <c r="R5" s="752"/>
      <c r="S5" s="752"/>
      <c r="T5" s="752"/>
      <c r="U5" s="752"/>
      <c r="V5" s="752"/>
      <c r="W5" s="753"/>
      <c r="X5" s="754">
        <f>SUM(D5:V5)</f>
        <v>18</v>
      </c>
      <c r="Y5" s="755">
        <f>SUM(D5:W5)</f>
        <v>18</v>
      </c>
      <c r="Z5" s="737"/>
      <c r="AA5" s="1179"/>
      <c r="AB5" s="1179"/>
      <c r="AC5" s="1179"/>
      <c r="AD5" s="1172"/>
      <c r="AE5" s="734"/>
      <c r="AF5" s="734"/>
      <c r="AG5" s="734"/>
      <c r="AH5" s="734"/>
    </row>
    <row r="6" spans="1:30" s="735" customFormat="1" ht="0.75" customHeight="1" thickBot="1">
      <c r="A6" s="738"/>
      <c r="B6" s="739"/>
      <c r="C6" s="740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58"/>
      <c r="Y6" s="759"/>
      <c r="Z6" s="759"/>
      <c r="AA6" s="749"/>
      <c r="AB6" s="750"/>
      <c r="AC6" s="760"/>
      <c r="AD6" s="751"/>
    </row>
    <row r="7" spans="1:30" s="735" customFormat="1" ht="18.75" thickTop="1">
      <c r="A7" s="741">
        <v>1</v>
      </c>
      <c r="B7" s="721" t="s">
        <v>891</v>
      </c>
      <c r="C7" s="722" t="s">
        <v>16</v>
      </c>
      <c r="D7" s="761">
        <v>7</v>
      </c>
      <c r="E7" s="723" t="str">
        <f>IF(D7&gt;=9.5,"4.5",IF(D7&gt;=8.5,"4",IF(D7&gt;=8,"3.5",IF(D7&gt;=7,"3",IF(D7&gt;=6.5,"2.5",IF(D7&gt;=5.5,"2",IF(D7&gt;=5,"1.5",IF(D7&gt;=4,"1","0"))))))))</f>
        <v>3</v>
      </c>
      <c r="F7" s="761">
        <v>7</v>
      </c>
      <c r="G7" s="723" t="str">
        <f>IF(F7&gt;=9.5,"4.5",IF(F7&gt;=8.5,"4",IF(F7&gt;=8,"3.5",IF(F7&gt;=7,"3",IF(F7&gt;=6.5,"2.5",IF(F7&gt;=5.5,"2",IF(F7&gt;=5,"1.5",IF(F7&gt;=4,"1","0"))))))))</f>
        <v>3</v>
      </c>
      <c r="H7" s="761">
        <v>6.1</v>
      </c>
      <c r="I7" s="723" t="str">
        <f>IF(H7&gt;=9.5,"4.5",IF(H7&gt;=8.5,"4",IF(H7&gt;=8,"3.5",IF(H7&gt;=7,"3",IF(H7&gt;=6.5,"2.5",IF(H7&gt;=5.5,"2",IF(H7&gt;=5,"1.5",IF(H7&gt;=4,"1","0"))))))))</f>
        <v>2</v>
      </c>
      <c r="J7" s="761">
        <v>5.3</v>
      </c>
      <c r="K7" s="723" t="str">
        <f>IF(J7&gt;=9.5,"4.5",IF(J7&gt;=8.5,"4",IF(J7&gt;=8,"3.5",IF(J7&gt;=7,"3",IF(J7&gt;=6.5,"2.5",IF(J7&gt;=5.5,"2",IF(J7&gt;=5,"1.5",IF(J7&gt;=4,"1","0"))))))))</f>
        <v>1.5</v>
      </c>
      <c r="L7" s="761">
        <v>6.6</v>
      </c>
      <c r="M7" s="723" t="str">
        <f>IF(L7&gt;=9.5,"4.5",IF(L7&gt;=8.5,"4",IF(L7&gt;=8,"3.5",IF(L7&gt;=7,"3",IF(L7&gt;=6.5,"2.5",IF(L7&gt;=5.5,"2",IF(L7&gt;=5,"1.5",IF(L7&gt;=4,"1","0"))))))))</f>
        <v>2.5</v>
      </c>
      <c r="N7" s="761">
        <v>4.7</v>
      </c>
      <c r="O7" s="723" t="str">
        <f>IF(N7&gt;=9.5,"4.5",IF(N7&gt;=8.5,"4",IF(N7&gt;=8,"3.5",IF(N7&gt;=7,"3",IF(N7&gt;=6.5,"2.5",IF(N7&gt;=5.5,"2",IF(N7&gt;=5,"1.5",IF(N7&gt;=4,"1","0"))))))))</f>
        <v>1</v>
      </c>
      <c r="P7" s="761">
        <v>6.1</v>
      </c>
      <c r="Q7" s="723" t="str">
        <f>IF(P7&gt;=9.5,"4.5",IF(P7&gt;=8.5,"4",IF(P7&gt;=8,"3.5",IF(P7&gt;=7,"3",IF(P7&gt;=6.5,"2.5",IF(P7&gt;=5.5,"2",IF(P7&gt;=5,"1.5",IF(P7&gt;=4,"1","0"))))))))</f>
        <v>2</v>
      </c>
      <c r="R7" s="723"/>
      <c r="S7" s="723" t="str">
        <f>IF(R7&gt;=9.5,"4.5",IF(R7&gt;=8.5,"4",IF(R7&gt;=8,"3.5",IF(R7&gt;=7,"3",IF(R7&gt;=6.5,"2.5",IF(R7&gt;=5.5,"2",IF(R7&gt;=5,"1.5",IF(R7&gt;=4,"1","0"))))))))</f>
        <v>0</v>
      </c>
      <c r="T7" s="723"/>
      <c r="U7" s="723" t="str">
        <f>IF(T7&gt;=9.5,"4.5",IF(T7&gt;=8.5,"4",IF(T7&gt;=8,"3.5",IF(T7&gt;=7,"3",IF(T7&gt;=6.5,"2.5",IF(T7&gt;=5.5,"2",IF(T7&gt;=5,"1.5",IF(T7&gt;=4,"1","0"))))))))</f>
        <v>0</v>
      </c>
      <c r="V7" s="723"/>
      <c r="W7" s="742" t="str">
        <f>IF(V7&gt;=9.5,"4.5",IF(V7&gt;=8.5,"4",IF(V7&gt;=8,"3.5",IF(V7&gt;=7,"3",IF(V7&gt;=6.5,"2.5",IF(V7&gt;=5.5,"2",IF(V7&gt;=5,"1.5",IF(V7&gt;=4,"1","0"))))))))</f>
        <v>0</v>
      </c>
      <c r="X7" s="743">
        <f aca="true" t="shared" si="0" ref="X7:X28">(D7*$D$5+F7*$F$5+H7*$H$5+J7*$J$5+L7*$L$5+N7*$N$5+P7*$P$5+R7*$R$5+T7*$T$5+V7*$V$5)/$X$5</f>
        <v>6.116666666666666</v>
      </c>
      <c r="Y7" s="723" t="str">
        <f>IF(X7&gt;=9.5,"4.5",IF(X7&gt;=8.5,"4",IF(X7&gt;=8,"3.5",IF(X7&gt;=7,"3",IF(X7&gt;=6.5,"2.5",IF(X7&gt;=5.5,"2",IF(X7&gt;=5,"1.5",IF(X7&gt;=4,"1","0"))))))))</f>
        <v>2</v>
      </c>
      <c r="Z7" s="762">
        <f aca="true" t="shared" si="1" ref="Z7:Z28">(E7*$D$5+G7*$F$5+I7*$H$5+K7*$J$5+M7*$L$5+O7*$N$5+Q7*$P$5+S7*$R$5+U7*$T$5+W7*$V$5)/$Y$5</f>
        <v>2.138888888888889</v>
      </c>
      <c r="AA7" s="763" t="str">
        <f>IF(X7&gt;=9,"SX",IF(AND(X7&gt;=8,X7&lt;9),"Giỏi",IF(AND(X7&gt;=7,X7&lt;8),"Khá",IF(AND(X7&gt;=6,X7&lt;7),"TBK",IF(AND(X7&gt;=5,X7&lt;6),"TB",IF(AND(X7&lt;5,X7&gt;=4),"Yếu","Kém"))))))</f>
        <v>TBK</v>
      </c>
      <c r="AB7" s="764" t="str">
        <f>IF(Z7&gt;=3.6,"SX",IF(AND(Z7&gt;=3.2,Z7&lt;3.59),"Giỏi",IF(AND(Z7&gt;=2.5,Z7&lt;3.19),"Khá",IF(AND(Z7&gt;=2,Z7&lt;2.49),"TB",IF(AND(Z7&gt;=1,Z7&lt;=1.99),"Yếu",IF(AND(Z7&lt;=0.99),"Kém"))))))</f>
        <v>TB</v>
      </c>
      <c r="AC7" s="744" t="s">
        <v>325</v>
      </c>
      <c r="AD7" s="742" t="s">
        <v>892</v>
      </c>
    </row>
    <row r="8" spans="1:30" s="735" customFormat="1" ht="18">
      <c r="A8" s="727">
        <v>2</v>
      </c>
      <c r="B8" s="721" t="s">
        <v>893</v>
      </c>
      <c r="C8" s="722" t="s">
        <v>16</v>
      </c>
      <c r="D8" s="724">
        <v>7.4</v>
      </c>
      <c r="E8" s="725" t="str">
        <f aca="true" t="shared" si="2" ref="E8:E28">IF(D8&gt;=9.5,"4.5",IF(D8&gt;=8.5,"4",IF(D8&gt;=8,"3.5",IF(D8&gt;=7,"3",IF(D8&gt;=6.5,"2.5",IF(D8&gt;=5.5,"2",IF(D8&gt;=5,"1.5",IF(D8&gt;=4,"1","0"))))))))</f>
        <v>3</v>
      </c>
      <c r="F8" s="724">
        <v>6.1</v>
      </c>
      <c r="G8" s="725" t="str">
        <f aca="true" t="shared" si="3" ref="G8:G28">IF(F8&gt;=9.5,"4.5",IF(F8&gt;=8.5,"4",IF(F8&gt;=8,"3.5",IF(F8&gt;=7,"3",IF(F8&gt;=6.5,"2.5",IF(F8&gt;=5.5,"2",IF(F8&gt;=5,"1.5",IF(F8&gt;=4,"1","0"))))))))</f>
        <v>2</v>
      </c>
      <c r="H8" s="724">
        <v>2.2</v>
      </c>
      <c r="I8" s="725" t="str">
        <f aca="true" t="shared" si="4" ref="I8:I28">IF(H8&gt;=9.5,"4.5",IF(H8&gt;=8.5,"4",IF(H8&gt;=8,"3.5",IF(H8&gt;=7,"3",IF(H8&gt;=6.5,"2.5",IF(H8&gt;=5.5,"2",IF(H8&gt;=5,"1.5",IF(H8&gt;=4,"1","0"))))))))</f>
        <v>0</v>
      </c>
      <c r="J8" s="724">
        <v>3.5</v>
      </c>
      <c r="K8" s="725" t="str">
        <f aca="true" t="shared" si="5" ref="K8:K28">IF(J8&gt;=9.5,"4.5",IF(J8&gt;=8.5,"4",IF(J8&gt;=8,"3.5",IF(J8&gt;=7,"3",IF(J8&gt;=6.5,"2.5",IF(J8&gt;=5.5,"2",IF(J8&gt;=5,"1.5",IF(J8&gt;=4,"1","0"))))))))</f>
        <v>0</v>
      </c>
      <c r="L8" s="724">
        <v>6.6</v>
      </c>
      <c r="M8" s="725" t="str">
        <f aca="true" t="shared" si="6" ref="M8:M28">IF(L8&gt;=9.5,"4.5",IF(L8&gt;=8.5,"4",IF(L8&gt;=8,"3.5",IF(L8&gt;=7,"3",IF(L8&gt;=6.5,"2.5",IF(L8&gt;=5.5,"2",IF(L8&gt;=5,"1.5",IF(L8&gt;=4,"1","0"))))))))</f>
        <v>2.5</v>
      </c>
      <c r="N8" s="724">
        <v>5.6</v>
      </c>
      <c r="O8" s="725" t="str">
        <f aca="true" t="shared" si="7" ref="O8:O28">IF(N8&gt;=9.5,"4.5",IF(N8&gt;=8.5,"4",IF(N8&gt;=8,"3.5",IF(N8&gt;=7,"3",IF(N8&gt;=6.5,"2.5",IF(N8&gt;=5.5,"2",IF(N8&gt;=5,"1.5",IF(N8&gt;=4,"1","0"))))))))</f>
        <v>2</v>
      </c>
      <c r="P8" s="724">
        <v>5.8</v>
      </c>
      <c r="Q8" s="725" t="str">
        <f aca="true" t="shared" si="8" ref="Q8:Q28">IF(P8&gt;=9.5,"4.5",IF(P8&gt;=8.5,"4",IF(P8&gt;=8,"3.5",IF(P8&gt;=7,"3",IF(P8&gt;=6.5,"2.5",IF(P8&gt;=5.5,"2",IF(P8&gt;=5,"1.5",IF(P8&gt;=4,"1","0"))))))))</f>
        <v>2</v>
      </c>
      <c r="R8" s="725"/>
      <c r="S8" s="725" t="str">
        <f aca="true" t="shared" si="9" ref="S8:S28">IF(R8&gt;=9.5,"4.5",IF(R8&gt;=8.5,"4",IF(R8&gt;=8,"3.5",IF(R8&gt;=7,"3",IF(R8&gt;=6.5,"2.5",IF(R8&gt;=5.5,"2",IF(R8&gt;=5,"1.5",IF(R8&gt;=4,"1","0"))))))))</f>
        <v>0</v>
      </c>
      <c r="T8" s="725"/>
      <c r="U8" s="725" t="str">
        <f aca="true" t="shared" si="10" ref="U8:U28">IF(T8&gt;=9.5,"4.5",IF(T8&gt;=8.5,"4",IF(T8&gt;=8,"3.5",IF(T8&gt;=7,"3",IF(T8&gt;=6.5,"2.5",IF(T8&gt;=5.5,"2",IF(T8&gt;=5,"1.5",IF(T8&gt;=4,"1","0"))))))))</f>
        <v>0</v>
      </c>
      <c r="V8" s="725"/>
      <c r="W8" s="730" t="str">
        <f aca="true" t="shared" si="11" ref="W8:W28">IF(V8&gt;=9.5,"4.5",IF(V8&gt;=8.5,"4",IF(V8&gt;=8,"3.5",IF(V8&gt;=7,"3",IF(V8&gt;=6.5,"2.5",IF(V8&gt;=5.5,"2",IF(V8&gt;=5,"1.5",IF(V8&gt;=4,"1","0"))))))))</f>
        <v>0</v>
      </c>
      <c r="X8" s="731">
        <f t="shared" si="0"/>
        <v>5.183333333333334</v>
      </c>
      <c r="Y8" s="725" t="str">
        <f aca="true" t="shared" si="12" ref="Y8:Y28">IF(X8&gt;=9.5,"4.5",IF(X8&gt;=8.5,"4",IF(X8&gt;=8,"3.5",IF(X8&gt;=7,"3",IF(X8&gt;=6.5,"2.5",IF(X8&gt;=5.5,"2",IF(X8&gt;=5,"1.5",IF(X8&gt;=4,"1","0"))))))))</f>
        <v>1.5</v>
      </c>
      <c r="Z8" s="765">
        <f t="shared" si="1"/>
        <v>1.5555555555555556</v>
      </c>
      <c r="AA8" s="766" t="str">
        <f aca="true" t="shared" si="13" ref="AA8:AA28">IF(X8&gt;=9,"SX",IF(AND(X8&gt;=8,X8&lt;9),"Giỏi",IF(AND(X8&gt;=7,X8&lt;8),"Khá",IF(AND(X8&gt;=6,X8&lt;7),"TBK",IF(AND(X8&gt;=5,X8&lt;6),"TB",IF(AND(X8&lt;5,X8&gt;=4),"Yếu","Kém"))))))</f>
        <v>TB</v>
      </c>
      <c r="AB8" s="767" t="str">
        <f aca="true" t="shared" si="14" ref="AB8:AB28">IF(Z8&gt;=3.6,"SX",IF(AND(Z8&gt;=3.2,Z8&lt;3.59),"Giỏi",IF(AND(Z8&gt;=2.5,Z8&lt;3.19),"Khá",IF(AND(Z8&gt;=2,Z8&lt;2.49),"TB",IF(AND(Z8&gt;=1,Z8&lt;=1.99),"Yếu",IF(AND(Z8&lt;=0.99),"Kém"))))))</f>
        <v>Yếu</v>
      </c>
      <c r="AC8" s="728" t="s">
        <v>17</v>
      </c>
      <c r="AD8" s="730" t="s">
        <v>894</v>
      </c>
    </row>
    <row r="9" spans="1:30" s="735" customFormat="1" ht="18">
      <c r="A9" s="727">
        <f aca="true" t="shared" si="15" ref="A9:A28">A8+1</f>
        <v>3</v>
      </c>
      <c r="B9" s="721" t="s">
        <v>197</v>
      </c>
      <c r="C9" s="722" t="s">
        <v>895</v>
      </c>
      <c r="D9" s="724">
        <v>6.8</v>
      </c>
      <c r="E9" s="725" t="str">
        <f t="shared" si="2"/>
        <v>2.5</v>
      </c>
      <c r="F9" s="724">
        <v>5.4</v>
      </c>
      <c r="G9" s="725" t="str">
        <f t="shared" si="3"/>
        <v>1.5</v>
      </c>
      <c r="H9" s="724">
        <v>5.1</v>
      </c>
      <c r="I9" s="725" t="str">
        <f t="shared" si="4"/>
        <v>1.5</v>
      </c>
      <c r="J9" s="724">
        <v>1.2</v>
      </c>
      <c r="K9" s="725" t="str">
        <f t="shared" si="5"/>
        <v>0</v>
      </c>
      <c r="L9" s="724">
        <v>6.7</v>
      </c>
      <c r="M9" s="725" t="str">
        <f t="shared" si="6"/>
        <v>2.5</v>
      </c>
      <c r="N9" s="724">
        <v>5</v>
      </c>
      <c r="O9" s="725" t="str">
        <f t="shared" si="7"/>
        <v>1.5</v>
      </c>
      <c r="P9" s="724">
        <v>5.1</v>
      </c>
      <c r="Q9" s="725" t="str">
        <f t="shared" si="8"/>
        <v>1.5</v>
      </c>
      <c r="R9" s="725"/>
      <c r="S9" s="725" t="str">
        <f t="shared" si="9"/>
        <v>0</v>
      </c>
      <c r="T9" s="725"/>
      <c r="U9" s="725" t="str">
        <f t="shared" si="10"/>
        <v>0</v>
      </c>
      <c r="V9" s="725"/>
      <c r="W9" s="730" t="str">
        <f t="shared" si="11"/>
        <v>0</v>
      </c>
      <c r="X9" s="731">
        <f t="shared" si="0"/>
        <v>4.933333333333334</v>
      </c>
      <c r="Y9" s="725" t="str">
        <f t="shared" si="12"/>
        <v>1</v>
      </c>
      <c r="Z9" s="765">
        <f t="shared" si="1"/>
        <v>1.5277777777777777</v>
      </c>
      <c r="AA9" s="766" t="str">
        <f t="shared" si="13"/>
        <v>Yếu</v>
      </c>
      <c r="AB9" s="767" t="str">
        <f t="shared" si="14"/>
        <v>Yếu</v>
      </c>
      <c r="AC9" s="728" t="s">
        <v>17</v>
      </c>
      <c r="AD9" s="730" t="s">
        <v>894</v>
      </c>
    </row>
    <row r="10" spans="1:30" s="735" customFormat="1" ht="18">
      <c r="A10" s="727">
        <f t="shared" si="15"/>
        <v>4</v>
      </c>
      <c r="B10" s="721" t="s">
        <v>896</v>
      </c>
      <c r="C10" s="726" t="s">
        <v>204</v>
      </c>
      <c r="D10" s="724">
        <v>7.1</v>
      </c>
      <c r="E10" s="725" t="str">
        <f t="shared" si="2"/>
        <v>3</v>
      </c>
      <c r="F10" s="724">
        <v>6.5</v>
      </c>
      <c r="G10" s="725" t="str">
        <f>IF(F10&gt;=9.5,"4.5",IF(F10&gt;=8.5,"4",IF(F10&gt;=8,"3.5",IF(F10&gt;=7,"3",IF(F10&gt;=6.5,"2.5",IF(F10&gt;=5.5,"2",IF(F10&gt;=5,"1.5",IF(F10&gt;=4,"1","0"))))))))</f>
        <v>2.5</v>
      </c>
      <c r="H10" s="724">
        <v>6.8</v>
      </c>
      <c r="I10" s="725" t="str">
        <f t="shared" si="4"/>
        <v>2.5</v>
      </c>
      <c r="J10" s="724">
        <v>4.3</v>
      </c>
      <c r="K10" s="725" t="str">
        <f t="shared" si="5"/>
        <v>1</v>
      </c>
      <c r="L10" s="724">
        <v>6.7</v>
      </c>
      <c r="M10" s="725" t="str">
        <f t="shared" si="6"/>
        <v>2.5</v>
      </c>
      <c r="N10" s="724">
        <v>5.9</v>
      </c>
      <c r="O10" s="725" t="str">
        <f t="shared" si="7"/>
        <v>2</v>
      </c>
      <c r="P10" s="724">
        <v>6.8</v>
      </c>
      <c r="Q10" s="725" t="str">
        <f t="shared" si="8"/>
        <v>2.5</v>
      </c>
      <c r="R10" s="725"/>
      <c r="S10" s="725" t="str">
        <f t="shared" si="9"/>
        <v>0</v>
      </c>
      <c r="T10" s="725"/>
      <c r="U10" s="725" t="str">
        <f t="shared" si="10"/>
        <v>0</v>
      </c>
      <c r="V10" s="725"/>
      <c r="W10" s="730" t="str">
        <f t="shared" si="11"/>
        <v>0</v>
      </c>
      <c r="X10" s="731">
        <f t="shared" si="0"/>
        <v>6.288888888888888</v>
      </c>
      <c r="Y10" s="725" t="str">
        <f t="shared" si="12"/>
        <v>2</v>
      </c>
      <c r="Z10" s="765">
        <f t="shared" si="1"/>
        <v>2.2777777777777777</v>
      </c>
      <c r="AA10" s="766" t="str">
        <f t="shared" si="13"/>
        <v>TBK</v>
      </c>
      <c r="AB10" s="767" t="str">
        <f t="shared" si="14"/>
        <v>TB</v>
      </c>
      <c r="AC10" s="728" t="s">
        <v>325</v>
      </c>
      <c r="AD10" s="730" t="s">
        <v>894</v>
      </c>
    </row>
    <row r="11" spans="1:30" s="735" customFormat="1" ht="18">
      <c r="A11" s="727">
        <f t="shared" si="15"/>
        <v>5</v>
      </c>
      <c r="B11" s="745" t="s">
        <v>897</v>
      </c>
      <c r="C11" s="726" t="s">
        <v>898</v>
      </c>
      <c r="D11" s="724">
        <v>7.1</v>
      </c>
      <c r="E11" s="725" t="str">
        <f t="shared" si="2"/>
        <v>3</v>
      </c>
      <c r="F11" s="724">
        <v>7.1</v>
      </c>
      <c r="G11" s="725" t="str">
        <f t="shared" si="3"/>
        <v>3</v>
      </c>
      <c r="H11" s="724">
        <v>7.4</v>
      </c>
      <c r="I11" s="725" t="str">
        <f t="shared" si="4"/>
        <v>3</v>
      </c>
      <c r="J11" s="724">
        <v>6.8</v>
      </c>
      <c r="K11" s="725" t="str">
        <f t="shared" si="5"/>
        <v>2.5</v>
      </c>
      <c r="L11" s="724">
        <v>7</v>
      </c>
      <c r="M11" s="725" t="str">
        <f t="shared" si="6"/>
        <v>3</v>
      </c>
      <c r="N11" s="724">
        <v>7.3</v>
      </c>
      <c r="O11" s="725" t="str">
        <f t="shared" si="7"/>
        <v>3</v>
      </c>
      <c r="P11" s="724">
        <v>7.4</v>
      </c>
      <c r="Q11" s="725" t="str">
        <f t="shared" si="8"/>
        <v>3</v>
      </c>
      <c r="R11" s="725"/>
      <c r="S11" s="725" t="str">
        <f t="shared" si="9"/>
        <v>0</v>
      </c>
      <c r="T11" s="725"/>
      <c r="U11" s="725" t="str">
        <f t="shared" si="10"/>
        <v>0</v>
      </c>
      <c r="V11" s="725"/>
      <c r="W11" s="730" t="str">
        <f t="shared" si="11"/>
        <v>0</v>
      </c>
      <c r="X11" s="731">
        <f t="shared" si="0"/>
        <v>7.16111111111111</v>
      </c>
      <c r="Y11" s="725" t="str">
        <f t="shared" si="12"/>
        <v>3</v>
      </c>
      <c r="Z11" s="765">
        <f t="shared" si="1"/>
        <v>2.9166666666666665</v>
      </c>
      <c r="AA11" s="766" t="str">
        <f t="shared" si="13"/>
        <v>Khá</v>
      </c>
      <c r="AB11" s="767" t="str">
        <f t="shared" si="14"/>
        <v>Khá</v>
      </c>
      <c r="AC11" s="728" t="s">
        <v>325</v>
      </c>
      <c r="AD11" s="730" t="s">
        <v>894</v>
      </c>
    </row>
    <row r="12" spans="1:30" s="735" customFormat="1" ht="18">
      <c r="A12" s="727">
        <f t="shared" si="15"/>
        <v>6</v>
      </c>
      <c r="B12" s="745" t="s">
        <v>899</v>
      </c>
      <c r="C12" s="726" t="s">
        <v>687</v>
      </c>
      <c r="D12" s="724">
        <v>7.1</v>
      </c>
      <c r="E12" s="725" t="str">
        <f t="shared" si="2"/>
        <v>3</v>
      </c>
      <c r="F12" s="724">
        <v>6.1</v>
      </c>
      <c r="G12" s="725" t="str">
        <f t="shared" si="3"/>
        <v>2</v>
      </c>
      <c r="H12" s="724">
        <v>2.2</v>
      </c>
      <c r="I12" s="725" t="str">
        <f t="shared" si="4"/>
        <v>0</v>
      </c>
      <c r="J12" s="724">
        <v>4.5</v>
      </c>
      <c r="K12" s="725" t="str">
        <f t="shared" si="5"/>
        <v>1</v>
      </c>
      <c r="L12" s="724">
        <v>7</v>
      </c>
      <c r="M12" s="725" t="str">
        <f t="shared" si="6"/>
        <v>3</v>
      </c>
      <c r="N12" s="724">
        <v>5</v>
      </c>
      <c r="O12" s="725" t="str">
        <f t="shared" si="7"/>
        <v>1.5</v>
      </c>
      <c r="P12" s="724">
        <v>5.8</v>
      </c>
      <c r="Q12" s="725" t="str">
        <f t="shared" si="8"/>
        <v>2</v>
      </c>
      <c r="R12" s="725"/>
      <c r="S12" s="725" t="str">
        <f t="shared" si="9"/>
        <v>0</v>
      </c>
      <c r="T12" s="725"/>
      <c r="U12" s="725" t="str">
        <f t="shared" si="10"/>
        <v>0</v>
      </c>
      <c r="V12" s="725"/>
      <c r="W12" s="730" t="str">
        <f t="shared" si="11"/>
        <v>0</v>
      </c>
      <c r="X12" s="731">
        <f t="shared" si="0"/>
        <v>5.277777777777778</v>
      </c>
      <c r="Y12" s="725" t="str">
        <f t="shared" si="12"/>
        <v>1.5</v>
      </c>
      <c r="Z12" s="765">
        <f t="shared" si="1"/>
        <v>1.7222222222222223</v>
      </c>
      <c r="AA12" s="766" t="str">
        <f t="shared" si="13"/>
        <v>TB</v>
      </c>
      <c r="AB12" s="767" t="str">
        <f t="shared" si="14"/>
        <v>Yếu</v>
      </c>
      <c r="AC12" s="728" t="s">
        <v>140</v>
      </c>
      <c r="AD12" s="730" t="s">
        <v>894</v>
      </c>
    </row>
    <row r="13" spans="1:30" s="735" customFormat="1" ht="18">
      <c r="A13" s="727">
        <f t="shared" si="15"/>
        <v>7</v>
      </c>
      <c r="B13" s="745" t="s">
        <v>900</v>
      </c>
      <c r="C13" s="726" t="s">
        <v>205</v>
      </c>
      <c r="D13" s="724">
        <v>7.3</v>
      </c>
      <c r="E13" s="725" t="str">
        <f t="shared" si="2"/>
        <v>3</v>
      </c>
      <c r="F13" s="724">
        <v>0</v>
      </c>
      <c r="G13" s="725" t="str">
        <f t="shared" si="3"/>
        <v>0</v>
      </c>
      <c r="H13" s="724">
        <v>5.3</v>
      </c>
      <c r="I13" s="725" t="str">
        <f t="shared" si="4"/>
        <v>1.5</v>
      </c>
      <c r="J13" s="724">
        <v>1.7</v>
      </c>
      <c r="K13" s="725" t="str">
        <f t="shared" si="5"/>
        <v>0</v>
      </c>
      <c r="L13" s="724">
        <v>0</v>
      </c>
      <c r="M13" s="725" t="str">
        <f t="shared" si="6"/>
        <v>0</v>
      </c>
      <c r="N13" s="724">
        <v>0</v>
      </c>
      <c r="O13" s="725" t="str">
        <f t="shared" si="7"/>
        <v>0</v>
      </c>
      <c r="P13" s="724">
        <v>5.3</v>
      </c>
      <c r="Q13" s="725" t="str">
        <f t="shared" si="8"/>
        <v>1.5</v>
      </c>
      <c r="R13" s="725"/>
      <c r="S13" s="725" t="str">
        <f t="shared" si="9"/>
        <v>0</v>
      </c>
      <c r="T13" s="725"/>
      <c r="U13" s="725" t="str">
        <f t="shared" si="10"/>
        <v>0</v>
      </c>
      <c r="V13" s="725"/>
      <c r="W13" s="730" t="str">
        <f t="shared" si="11"/>
        <v>0</v>
      </c>
      <c r="X13" s="731">
        <f t="shared" si="0"/>
        <v>3.2666666666666666</v>
      </c>
      <c r="Y13" s="725" t="str">
        <f t="shared" si="12"/>
        <v>0</v>
      </c>
      <c r="Z13" s="765">
        <f t="shared" si="1"/>
        <v>1</v>
      </c>
      <c r="AA13" s="766" t="str">
        <f t="shared" si="13"/>
        <v>Kém</v>
      </c>
      <c r="AB13" s="767" t="str">
        <f t="shared" si="14"/>
        <v>Yếu</v>
      </c>
      <c r="AC13" s="728" t="s">
        <v>17</v>
      </c>
      <c r="AD13" s="730" t="s">
        <v>894</v>
      </c>
    </row>
    <row r="14" spans="1:30" s="735" customFormat="1" ht="18">
      <c r="A14" s="727">
        <f t="shared" si="15"/>
        <v>8</v>
      </c>
      <c r="B14" s="745" t="s">
        <v>234</v>
      </c>
      <c r="C14" s="726" t="s">
        <v>901</v>
      </c>
      <c r="D14" s="724">
        <v>7.2</v>
      </c>
      <c r="E14" s="725" t="str">
        <f t="shared" si="2"/>
        <v>3</v>
      </c>
      <c r="F14" s="724">
        <v>7.3</v>
      </c>
      <c r="G14" s="725" t="str">
        <f t="shared" si="3"/>
        <v>3</v>
      </c>
      <c r="H14" s="724">
        <v>6.4</v>
      </c>
      <c r="I14" s="725" t="str">
        <f t="shared" si="4"/>
        <v>2</v>
      </c>
      <c r="J14" s="724">
        <v>8.5</v>
      </c>
      <c r="K14" s="725" t="str">
        <f t="shared" si="5"/>
        <v>4</v>
      </c>
      <c r="L14" s="724">
        <v>6.5</v>
      </c>
      <c r="M14" s="725" t="str">
        <f t="shared" si="6"/>
        <v>2.5</v>
      </c>
      <c r="N14" s="724">
        <v>6.6</v>
      </c>
      <c r="O14" s="725" t="str">
        <f t="shared" si="7"/>
        <v>2.5</v>
      </c>
      <c r="P14" s="724">
        <v>6.4</v>
      </c>
      <c r="Q14" s="725" t="str">
        <f t="shared" si="8"/>
        <v>2</v>
      </c>
      <c r="R14" s="725"/>
      <c r="S14" s="725" t="str">
        <f t="shared" si="9"/>
        <v>0</v>
      </c>
      <c r="T14" s="725"/>
      <c r="U14" s="725" t="str">
        <f t="shared" si="10"/>
        <v>0</v>
      </c>
      <c r="V14" s="725"/>
      <c r="W14" s="730" t="str">
        <f t="shared" si="11"/>
        <v>0</v>
      </c>
      <c r="X14" s="731">
        <f t="shared" si="0"/>
        <v>7.0166666666666675</v>
      </c>
      <c r="Y14" s="725" t="str">
        <f t="shared" si="12"/>
        <v>3</v>
      </c>
      <c r="Z14" s="765">
        <f t="shared" si="1"/>
        <v>2.7222222222222223</v>
      </c>
      <c r="AA14" s="766" t="str">
        <f t="shared" si="13"/>
        <v>Khá</v>
      </c>
      <c r="AB14" s="767" t="str">
        <f t="shared" si="14"/>
        <v>Khá</v>
      </c>
      <c r="AC14" s="728" t="s">
        <v>325</v>
      </c>
      <c r="AD14" s="730" t="s">
        <v>894</v>
      </c>
    </row>
    <row r="15" spans="1:30" s="735" customFormat="1" ht="18">
      <c r="A15" s="727">
        <f t="shared" si="15"/>
        <v>9</v>
      </c>
      <c r="B15" s="745" t="s">
        <v>902</v>
      </c>
      <c r="C15" s="726" t="s">
        <v>901</v>
      </c>
      <c r="D15" s="724">
        <v>7.5</v>
      </c>
      <c r="E15" s="725" t="str">
        <f t="shared" si="2"/>
        <v>3</v>
      </c>
      <c r="F15" s="724">
        <v>6.4</v>
      </c>
      <c r="G15" s="725" t="str">
        <f t="shared" si="3"/>
        <v>2</v>
      </c>
      <c r="H15" s="724">
        <v>5.8</v>
      </c>
      <c r="I15" s="725" t="str">
        <f t="shared" si="4"/>
        <v>2</v>
      </c>
      <c r="J15" s="724">
        <v>4.4</v>
      </c>
      <c r="K15" s="725" t="str">
        <f t="shared" si="5"/>
        <v>1</v>
      </c>
      <c r="L15" s="724">
        <v>7</v>
      </c>
      <c r="M15" s="725" t="str">
        <f t="shared" si="6"/>
        <v>3</v>
      </c>
      <c r="N15" s="724">
        <v>5.2</v>
      </c>
      <c r="O15" s="725" t="str">
        <f t="shared" si="7"/>
        <v>1.5</v>
      </c>
      <c r="P15" s="724">
        <v>5.8</v>
      </c>
      <c r="Q15" s="725" t="str">
        <f t="shared" si="8"/>
        <v>2</v>
      </c>
      <c r="R15" s="725"/>
      <c r="S15" s="725" t="str">
        <f t="shared" si="9"/>
        <v>0</v>
      </c>
      <c r="T15" s="725"/>
      <c r="U15" s="725" t="str">
        <f t="shared" si="10"/>
        <v>0</v>
      </c>
      <c r="V15" s="725"/>
      <c r="W15" s="730" t="str">
        <f t="shared" si="11"/>
        <v>0</v>
      </c>
      <c r="X15" s="731">
        <f t="shared" si="0"/>
        <v>5.9833333333333325</v>
      </c>
      <c r="Y15" s="725" t="str">
        <f t="shared" si="12"/>
        <v>2</v>
      </c>
      <c r="Z15" s="765">
        <f t="shared" si="1"/>
        <v>2.0555555555555554</v>
      </c>
      <c r="AA15" s="766" t="str">
        <f t="shared" si="13"/>
        <v>TB</v>
      </c>
      <c r="AB15" s="767" t="str">
        <f t="shared" si="14"/>
        <v>TB</v>
      </c>
      <c r="AC15" s="728" t="s">
        <v>140</v>
      </c>
      <c r="AD15" s="730" t="s">
        <v>894</v>
      </c>
    </row>
    <row r="16" spans="1:30" s="735" customFormat="1" ht="18">
      <c r="A16" s="727">
        <f t="shared" si="15"/>
        <v>10</v>
      </c>
      <c r="B16" s="721" t="s">
        <v>242</v>
      </c>
      <c r="C16" s="726" t="s">
        <v>903</v>
      </c>
      <c r="D16" s="724">
        <v>7.5</v>
      </c>
      <c r="E16" s="725" t="str">
        <f t="shared" si="2"/>
        <v>3</v>
      </c>
      <c r="F16" s="724">
        <v>6.3</v>
      </c>
      <c r="G16" s="725" t="str">
        <f t="shared" si="3"/>
        <v>2</v>
      </c>
      <c r="H16" s="724">
        <v>6</v>
      </c>
      <c r="I16" s="725" t="str">
        <f t="shared" si="4"/>
        <v>2</v>
      </c>
      <c r="J16" s="724">
        <v>5</v>
      </c>
      <c r="K16" s="725" t="str">
        <f t="shared" si="5"/>
        <v>1.5</v>
      </c>
      <c r="L16" s="724">
        <v>8</v>
      </c>
      <c r="M16" s="725" t="str">
        <f t="shared" si="6"/>
        <v>3.5</v>
      </c>
      <c r="N16" s="724">
        <v>5.1</v>
      </c>
      <c r="O16" s="725" t="str">
        <f t="shared" si="7"/>
        <v>1.5</v>
      </c>
      <c r="P16" s="724">
        <v>6</v>
      </c>
      <c r="Q16" s="725" t="str">
        <f t="shared" si="8"/>
        <v>2</v>
      </c>
      <c r="R16" s="725"/>
      <c r="S16" s="725" t="str">
        <f t="shared" si="9"/>
        <v>0</v>
      </c>
      <c r="T16" s="725"/>
      <c r="U16" s="725" t="str">
        <f t="shared" si="10"/>
        <v>0</v>
      </c>
      <c r="V16" s="725"/>
      <c r="W16" s="730" t="str">
        <f t="shared" si="11"/>
        <v>0</v>
      </c>
      <c r="X16" s="731">
        <f t="shared" si="0"/>
        <v>6.238888888888889</v>
      </c>
      <c r="Y16" s="725" t="str">
        <f t="shared" si="12"/>
        <v>2</v>
      </c>
      <c r="Z16" s="765">
        <f t="shared" si="1"/>
        <v>2.1944444444444446</v>
      </c>
      <c r="AA16" s="766" t="str">
        <f t="shared" si="13"/>
        <v>TBK</v>
      </c>
      <c r="AB16" s="767" t="str">
        <f t="shared" si="14"/>
        <v>TB</v>
      </c>
      <c r="AC16" s="728" t="s">
        <v>325</v>
      </c>
      <c r="AD16" s="730" t="s">
        <v>894</v>
      </c>
    </row>
    <row r="17" spans="1:30" s="735" customFormat="1" ht="18">
      <c r="A17" s="727">
        <f t="shared" si="15"/>
        <v>11</v>
      </c>
      <c r="B17" s="745" t="s">
        <v>904</v>
      </c>
      <c r="C17" s="726" t="s">
        <v>905</v>
      </c>
      <c r="D17" s="724">
        <v>7.5</v>
      </c>
      <c r="E17" s="725" t="str">
        <f t="shared" si="2"/>
        <v>3</v>
      </c>
      <c r="F17" s="724">
        <v>2.5</v>
      </c>
      <c r="G17" s="725" t="str">
        <f t="shared" si="3"/>
        <v>0</v>
      </c>
      <c r="H17" s="724">
        <v>2.3</v>
      </c>
      <c r="I17" s="725" t="str">
        <f t="shared" si="4"/>
        <v>0</v>
      </c>
      <c r="J17" s="724">
        <v>1.4</v>
      </c>
      <c r="K17" s="725" t="str">
        <f t="shared" si="5"/>
        <v>0</v>
      </c>
      <c r="L17" s="724">
        <v>2.4</v>
      </c>
      <c r="M17" s="725" t="str">
        <f t="shared" si="6"/>
        <v>0</v>
      </c>
      <c r="N17" s="724">
        <v>4.4</v>
      </c>
      <c r="O17" s="725" t="str">
        <f t="shared" si="7"/>
        <v>1</v>
      </c>
      <c r="P17" s="724">
        <v>2.3</v>
      </c>
      <c r="Q17" s="725" t="str">
        <f t="shared" si="8"/>
        <v>0</v>
      </c>
      <c r="R17" s="725"/>
      <c r="S17" s="725" t="str">
        <f t="shared" si="9"/>
        <v>0</v>
      </c>
      <c r="T17" s="725"/>
      <c r="U17" s="725" t="str">
        <f t="shared" si="10"/>
        <v>0</v>
      </c>
      <c r="V17" s="725"/>
      <c r="W17" s="730" t="str">
        <f t="shared" si="11"/>
        <v>0</v>
      </c>
      <c r="X17" s="731">
        <f t="shared" si="0"/>
        <v>3.2833333333333328</v>
      </c>
      <c r="Y17" s="725" t="str">
        <f t="shared" si="12"/>
        <v>0</v>
      </c>
      <c r="Z17" s="765">
        <f t="shared" si="1"/>
        <v>0.6111111111111112</v>
      </c>
      <c r="AA17" s="766" t="str">
        <f t="shared" si="13"/>
        <v>Kém</v>
      </c>
      <c r="AB17" s="767" t="str">
        <f t="shared" si="14"/>
        <v>Kém</v>
      </c>
      <c r="AC17" s="728" t="s">
        <v>17</v>
      </c>
      <c r="AD17" s="730" t="s">
        <v>894</v>
      </c>
    </row>
    <row r="18" spans="1:30" s="735" customFormat="1" ht="18">
      <c r="A18" s="727">
        <f t="shared" si="15"/>
        <v>12</v>
      </c>
      <c r="B18" s="745" t="s">
        <v>906</v>
      </c>
      <c r="C18" s="726" t="s">
        <v>907</v>
      </c>
      <c r="D18" s="724">
        <v>6.9</v>
      </c>
      <c r="E18" s="725" t="str">
        <f t="shared" si="2"/>
        <v>2.5</v>
      </c>
      <c r="F18" s="724">
        <v>6.2</v>
      </c>
      <c r="G18" s="725" t="str">
        <f t="shared" si="3"/>
        <v>2</v>
      </c>
      <c r="H18" s="724">
        <v>5.9</v>
      </c>
      <c r="I18" s="725" t="str">
        <f t="shared" si="4"/>
        <v>2</v>
      </c>
      <c r="J18" s="724">
        <v>3.7</v>
      </c>
      <c r="K18" s="725" t="str">
        <f t="shared" si="5"/>
        <v>0</v>
      </c>
      <c r="L18" s="724">
        <v>6.4</v>
      </c>
      <c r="M18" s="725" t="str">
        <f t="shared" si="6"/>
        <v>2</v>
      </c>
      <c r="N18" s="724">
        <v>0</v>
      </c>
      <c r="O18" s="725" t="str">
        <f t="shared" si="7"/>
        <v>0</v>
      </c>
      <c r="P18" s="724">
        <v>5.9</v>
      </c>
      <c r="Q18" s="725" t="str">
        <f t="shared" si="8"/>
        <v>2</v>
      </c>
      <c r="R18" s="725"/>
      <c r="S18" s="725" t="str">
        <f t="shared" si="9"/>
        <v>0</v>
      </c>
      <c r="T18" s="725"/>
      <c r="U18" s="725" t="str">
        <f t="shared" si="10"/>
        <v>0</v>
      </c>
      <c r="V18" s="725"/>
      <c r="W18" s="730" t="str">
        <f t="shared" si="11"/>
        <v>0</v>
      </c>
      <c r="X18" s="731">
        <f t="shared" si="0"/>
        <v>5.133333333333334</v>
      </c>
      <c r="Y18" s="725" t="str">
        <f t="shared" si="12"/>
        <v>1.5</v>
      </c>
      <c r="Z18" s="765">
        <f t="shared" si="1"/>
        <v>1.5277777777777777</v>
      </c>
      <c r="AA18" s="766" t="str">
        <f t="shared" si="13"/>
        <v>TB</v>
      </c>
      <c r="AB18" s="767" t="str">
        <f t="shared" si="14"/>
        <v>Yếu</v>
      </c>
      <c r="AC18" s="728" t="s">
        <v>17</v>
      </c>
      <c r="AD18" s="730" t="s">
        <v>894</v>
      </c>
    </row>
    <row r="19" spans="1:30" s="735" customFormat="1" ht="18">
      <c r="A19" s="727">
        <f t="shared" si="15"/>
        <v>13</v>
      </c>
      <c r="B19" s="745" t="s">
        <v>908</v>
      </c>
      <c r="C19" s="726" t="s">
        <v>909</v>
      </c>
      <c r="D19" s="724">
        <v>7.5</v>
      </c>
      <c r="E19" s="725" t="str">
        <f t="shared" si="2"/>
        <v>3</v>
      </c>
      <c r="F19" s="724">
        <v>6.7</v>
      </c>
      <c r="G19" s="725" t="str">
        <f t="shared" si="3"/>
        <v>2.5</v>
      </c>
      <c r="H19" s="724">
        <v>7</v>
      </c>
      <c r="I19" s="725" t="str">
        <f t="shared" si="4"/>
        <v>3</v>
      </c>
      <c r="J19" s="724">
        <v>7.1</v>
      </c>
      <c r="K19" s="725" t="str">
        <f t="shared" si="5"/>
        <v>3</v>
      </c>
      <c r="L19" s="724">
        <v>7.7</v>
      </c>
      <c r="M19" s="725" t="str">
        <f t="shared" si="6"/>
        <v>3</v>
      </c>
      <c r="N19" s="724">
        <v>7.3</v>
      </c>
      <c r="O19" s="725" t="str">
        <f t="shared" si="7"/>
        <v>3</v>
      </c>
      <c r="P19" s="724">
        <v>7</v>
      </c>
      <c r="Q19" s="725" t="str">
        <f t="shared" si="8"/>
        <v>3</v>
      </c>
      <c r="R19" s="725"/>
      <c r="S19" s="725" t="str">
        <f t="shared" si="9"/>
        <v>0</v>
      </c>
      <c r="T19" s="725"/>
      <c r="U19" s="725" t="str">
        <f t="shared" si="10"/>
        <v>0</v>
      </c>
      <c r="V19" s="725"/>
      <c r="W19" s="730" t="str">
        <f t="shared" si="11"/>
        <v>0</v>
      </c>
      <c r="X19" s="731">
        <f t="shared" si="0"/>
        <v>7.177777777777777</v>
      </c>
      <c r="Y19" s="725" t="str">
        <f t="shared" si="12"/>
        <v>3</v>
      </c>
      <c r="Z19" s="765">
        <f t="shared" si="1"/>
        <v>2.9444444444444446</v>
      </c>
      <c r="AA19" s="766" t="str">
        <f t="shared" si="13"/>
        <v>Khá</v>
      </c>
      <c r="AB19" s="767" t="str">
        <f t="shared" si="14"/>
        <v>Khá</v>
      </c>
      <c r="AC19" s="728" t="s">
        <v>325</v>
      </c>
      <c r="AD19" s="730" t="s">
        <v>894</v>
      </c>
    </row>
    <row r="20" spans="1:30" s="735" customFormat="1" ht="18">
      <c r="A20" s="727">
        <f t="shared" si="15"/>
        <v>14</v>
      </c>
      <c r="B20" s="745" t="s">
        <v>263</v>
      </c>
      <c r="C20" s="726" t="s">
        <v>910</v>
      </c>
      <c r="D20" s="724">
        <v>7.5</v>
      </c>
      <c r="E20" s="725" t="str">
        <f t="shared" si="2"/>
        <v>3</v>
      </c>
      <c r="F20" s="724">
        <v>7.1</v>
      </c>
      <c r="G20" s="725" t="str">
        <f t="shared" si="3"/>
        <v>3</v>
      </c>
      <c r="H20" s="724">
        <v>5</v>
      </c>
      <c r="I20" s="725" t="str">
        <f t="shared" si="4"/>
        <v>1.5</v>
      </c>
      <c r="J20" s="724">
        <v>6.6</v>
      </c>
      <c r="K20" s="725" t="str">
        <f t="shared" si="5"/>
        <v>2.5</v>
      </c>
      <c r="L20" s="724">
        <v>6.8</v>
      </c>
      <c r="M20" s="725" t="str">
        <f t="shared" si="6"/>
        <v>2.5</v>
      </c>
      <c r="N20" s="724">
        <v>7</v>
      </c>
      <c r="O20" s="725" t="str">
        <f t="shared" si="7"/>
        <v>3</v>
      </c>
      <c r="P20" s="724">
        <v>5</v>
      </c>
      <c r="Q20" s="725" t="str">
        <f t="shared" si="8"/>
        <v>1.5</v>
      </c>
      <c r="R20" s="725"/>
      <c r="S20" s="725" t="str">
        <f t="shared" si="9"/>
        <v>0</v>
      </c>
      <c r="T20" s="725"/>
      <c r="U20" s="725" t="str">
        <f t="shared" si="10"/>
        <v>0</v>
      </c>
      <c r="V20" s="725"/>
      <c r="W20" s="730" t="str">
        <f t="shared" si="11"/>
        <v>0</v>
      </c>
      <c r="X20" s="731">
        <f t="shared" si="0"/>
        <v>6.338888888888889</v>
      </c>
      <c r="Y20" s="725" t="str">
        <f t="shared" si="12"/>
        <v>2</v>
      </c>
      <c r="Z20" s="765">
        <f t="shared" si="1"/>
        <v>2.361111111111111</v>
      </c>
      <c r="AA20" s="766" t="str">
        <f t="shared" si="13"/>
        <v>TBK</v>
      </c>
      <c r="AB20" s="767" t="str">
        <f t="shared" si="14"/>
        <v>TB</v>
      </c>
      <c r="AC20" s="728" t="s">
        <v>325</v>
      </c>
      <c r="AD20" s="730" t="s">
        <v>894</v>
      </c>
    </row>
    <row r="21" spans="1:30" s="735" customFormat="1" ht="18">
      <c r="A21" s="727">
        <f t="shared" si="15"/>
        <v>15</v>
      </c>
      <c r="B21" s="745" t="s">
        <v>911</v>
      </c>
      <c r="C21" s="726" t="s">
        <v>211</v>
      </c>
      <c r="D21" s="724">
        <v>7.2</v>
      </c>
      <c r="E21" s="725" t="str">
        <f t="shared" si="2"/>
        <v>3</v>
      </c>
      <c r="F21" s="724">
        <v>6.5</v>
      </c>
      <c r="G21" s="725" t="str">
        <f t="shared" si="3"/>
        <v>2.5</v>
      </c>
      <c r="H21" s="724">
        <v>6.4</v>
      </c>
      <c r="I21" s="725" t="str">
        <f t="shared" si="4"/>
        <v>2</v>
      </c>
      <c r="J21" s="724">
        <v>4</v>
      </c>
      <c r="K21" s="725" t="str">
        <f t="shared" si="5"/>
        <v>1</v>
      </c>
      <c r="L21" s="724">
        <v>7.1</v>
      </c>
      <c r="M21" s="725" t="str">
        <f t="shared" si="6"/>
        <v>3</v>
      </c>
      <c r="N21" s="724">
        <v>5.1</v>
      </c>
      <c r="O21" s="725" t="str">
        <f t="shared" si="7"/>
        <v>1.5</v>
      </c>
      <c r="P21" s="724">
        <v>6.4</v>
      </c>
      <c r="Q21" s="725" t="str">
        <f t="shared" si="8"/>
        <v>2</v>
      </c>
      <c r="R21" s="725"/>
      <c r="S21" s="725" t="str">
        <f t="shared" si="9"/>
        <v>0</v>
      </c>
      <c r="T21" s="725"/>
      <c r="U21" s="725" t="str">
        <f t="shared" si="10"/>
        <v>0</v>
      </c>
      <c r="V21" s="725"/>
      <c r="W21" s="730" t="str">
        <f t="shared" si="11"/>
        <v>0</v>
      </c>
      <c r="X21" s="731">
        <f t="shared" si="0"/>
        <v>6.077777777777779</v>
      </c>
      <c r="Y21" s="725" t="str">
        <f t="shared" si="12"/>
        <v>2</v>
      </c>
      <c r="Z21" s="765">
        <f t="shared" si="1"/>
        <v>2.111111111111111</v>
      </c>
      <c r="AA21" s="766" t="str">
        <f t="shared" si="13"/>
        <v>TBK</v>
      </c>
      <c r="AB21" s="767" t="str">
        <f t="shared" si="14"/>
        <v>TB</v>
      </c>
      <c r="AC21" s="728" t="s">
        <v>140</v>
      </c>
      <c r="AD21" s="730" t="s">
        <v>894</v>
      </c>
    </row>
    <row r="22" spans="1:30" s="735" customFormat="1" ht="18">
      <c r="A22" s="727">
        <f t="shared" si="15"/>
        <v>16</v>
      </c>
      <c r="B22" s="745" t="s">
        <v>242</v>
      </c>
      <c r="C22" s="746" t="s">
        <v>212</v>
      </c>
      <c r="D22" s="724">
        <v>7.5</v>
      </c>
      <c r="E22" s="725" t="str">
        <f t="shared" si="2"/>
        <v>3</v>
      </c>
      <c r="F22" s="724">
        <v>6.5</v>
      </c>
      <c r="G22" s="725" t="str">
        <f t="shared" si="3"/>
        <v>2.5</v>
      </c>
      <c r="H22" s="724">
        <v>6.3</v>
      </c>
      <c r="I22" s="725" t="str">
        <f t="shared" si="4"/>
        <v>2</v>
      </c>
      <c r="J22" s="724">
        <v>6.6</v>
      </c>
      <c r="K22" s="725" t="str">
        <f t="shared" si="5"/>
        <v>2.5</v>
      </c>
      <c r="L22" s="724">
        <v>7.6</v>
      </c>
      <c r="M22" s="725" t="str">
        <f t="shared" si="6"/>
        <v>3</v>
      </c>
      <c r="N22" s="724">
        <v>5.6</v>
      </c>
      <c r="O22" s="725" t="str">
        <f t="shared" si="7"/>
        <v>2</v>
      </c>
      <c r="P22" s="724">
        <v>6.3</v>
      </c>
      <c r="Q22" s="725" t="str">
        <f t="shared" si="8"/>
        <v>2</v>
      </c>
      <c r="R22" s="725"/>
      <c r="S22" s="725" t="str">
        <f t="shared" si="9"/>
        <v>0</v>
      </c>
      <c r="T22" s="725"/>
      <c r="U22" s="725" t="str">
        <f t="shared" si="10"/>
        <v>0</v>
      </c>
      <c r="V22" s="725"/>
      <c r="W22" s="730" t="str">
        <f t="shared" si="11"/>
        <v>0</v>
      </c>
      <c r="X22" s="731">
        <f t="shared" si="0"/>
        <v>6.638888888888889</v>
      </c>
      <c r="Y22" s="725" t="str">
        <f t="shared" si="12"/>
        <v>2.5</v>
      </c>
      <c r="Z22" s="765">
        <f t="shared" si="1"/>
        <v>2.4166666666666665</v>
      </c>
      <c r="AA22" s="766" t="str">
        <f t="shared" si="13"/>
        <v>TBK</v>
      </c>
      <c r="AB22" s="767" t="str">
        <f t="shared" si="14"/>
        <v>TB</v>
      </c>
      <c r="AC22" s="728" t="s">
        <v>325</v>
      </c>
      <c r="AD22" s="730" t="s">
        <v>894</v>
      </c>
    </row>
    <row r="23" spans="1:30" s="735" customFormat="1" ht="18">
      <c r="A23" s="727">
        <f t="shared" si="15"/>
        <v>17</v>
      </c>
      <c r="B23" s="745" t="s">
        <v>207</v>
      </c>
      <c r="C23" s="726" t="s">
        <v>912</v>
      </c>
      <c r="D23" s="724">
        <v>7.2</v>
      </c>
      <c r="E23" s="725" t="str">
        <f t="shared" si="2"/>
        <v>3</v>
      </c>
      <c r="F23" s="724">
        <v>6.3</v>
      </c>
      <c r="G23" s="725" t="str">
        <f t="shared" si="3"/>
        <v>2</v>
      </c>
      <c r="H23" s="724">
        <v>7</v>
      </c>
      <c r="I23" s="725" t="str">
        <f t="shared" si="4"/>
        <v>3</v>
      </c>
      <c r="J23" s="724">
        <v>2</v>
      </c>
      <c r="K23" s="725" t="str">
        <f t="shared" si="5"/>
        <v>0</v>
      </c>
      <c r="L23" s="724">
        <v>7.7</v>
      </c>
      <c r="M23" s="725" t="str">
        <f t="shared" si="6"/>
        <v>3</v>
      </c>
      <c r="N23" s="724">
        <v>7</v>
      </c>
      <c r="O23" s="725" t="str">
        <f t="shared" si="7"/>
        <v>3</v>
      </c>
      <c r="P23" s="724">
        <v>7</v>
      </c>
      <c r="Q23" s="725" t="str">
        <f t="shared" si="8"/>
        <v>3</v>
      </c>
      <c r="R23" s="725"/>
      <c r="S23" s="725" t="str">
        <f t="shared" si="9"/>
        <v>0</v>
      </c>
      <c r="T23" s="725"/>
      <c r="U23" s="725" t="str">
        <f t="shared" si="10"/>
        <v>0</v>
      </c>
      <c r="V23" s="725"/>
      <c r="W23" s="730" t="str">
        <f t="shared" si="11"/>
        <v>0</v>
      </c>
      <c r="X23" s="731">
        <f t="shared" si="0"/>
        <v>6.2</v>
      </c>
      <c r="Y23" s="725" t="str">
        <f t="shared" si="12"/>
        <v>2</v>
      </c>
      <c r="Z23" s="765">
        <f t="shared" si="1"/>
        <v>2.388888888888889</v>
      </c>
      <c r="AA23" s="766" t="str">
        <f t="shared" si="13"/>
        <v>TBK</v>
      </c>
      <c r="AB23" s="767" t="str">
        <f t="shared" si="14"/>
        <v>TB</v>
      </c>
      <c r="AC23" s="728" t="s">
        <v>325</v>
      </c>
      <c r="AD23" s="730" t="s">
        <v>894</v>
      </c>
    </row>
    <row r="24" spans="1:30" s="735" customFormat="1" ht="18">
      <c r="A24" s="727">
        <f t="shared" si="15"/>
        <v>18</v>
      </c>
      <c r="B24" s="745" t="s">
        <v>234</v>
      </c>
      <c r="C24" s="726" t="s">
        <v>880</v>
      </c>
      <c r="D24" s="724">
        <v>7.4</v>
      </c>
      <c r="E24" s="725" t="str">
        <f t="shared" si="2"/>
        <v>3</v>
      </c>
      <c r="F24" s="724">
        <v>7.4</v>
      </c>
      <c r="G24" s="725" t="str">
        <f t="shared" si="3"/>
        <v>3</v>
      </c>
      <c r="H24" s="724">
        <v>6.7</v>
      </c>
      <c r="I24" s="725" t="str">
        <f t="shared" si="4"/>
        <v>2.5</v>
      </c>
      <c r="J24" s="724">
        <v>5.8</v>
      </c>
      <c r="K24" s="725" t="str">
        <f t="shared" si="5"/>
        <v>2</v>
      </c>
      <c r="L24" s="724">
        <v>7.9</v>
      </c>
      <c r="M24" s="725" t="str">
        <f t="shared" si="6"/>
        <v>3</v>
      </c>
      <c r="N24" s="724">
        <v>6.6</v>
      </c>
      <c r="O24" s="725" t="str">
        <f t="shared" si="7"/>
        <v>2.5</v>
      </c>
      <c r="P24" s="724">
        <v>6.7</v>
      </c>
      <c r="Q24" s="725" t="str">
        <f t="shared" si="8"/>
        <v>2.5</v>
      </c>
      <c r="R24" s="725"/>
      <c r="S24" s="725" t="str">
        <f t="shared" si="9"/>
        <v>0</v>
      </c>
      <c r="T24" s="725"/>
      <c r="U24" s="725" t="str">
        <f t="shared" si="10"/>
        <v>0</v>
      </c>
      <c r="V24" s="725"/>
      <c r="W24" s="730" t="str">
        <f t="shared" si="11"/>
        <v>0</v>
      </c>
      <c r="X24" s="731">
        <f t="shared" si="0"/>
        <v>6.866666666666666</v>
      </c>
      <c r="Y24" s="725" t="str">
        <f t="shared" si="12"/>
        <v>2.5</v>
      </c>
      <c r="Z24" s="765">
        <f t="shared" si="1"/>
        <v>2.611111111111111</v>
      </c>
      <c r="AA24" s="766" t="str">
        <f t="shared" si="13"/>
        <v>TBK</v>
      </c>
      <c r="AB24" s="767" t="str">
        <f t="shared" si="14"/>
        <v>Khá</v>
      </c>
      <c r="AC24" s="728" t="s">
        <v>325</v>
      </c>
      <c r="AD24" s="730" t="s">
        <v>894</v>
      </c>
    </row>
    <row r="25" spans="1:30" s="735" customFormat="1" ht="18">
      <c r="A25" s="727">
        <f t="shared" si="15"/>
        <v>19</v>
      </c>
      <c r="B25" s="745" t="s">
        <v>913</v>
      </c>
      <c r="C25" s="726" t="s">
        <v>238</v>
      </c>
      <c r="D25" s="724">
        <v>7.8</v>
      </c>
      <c r="E25" s="725" t="str">
        <f t="shared" si="2"/>
        <v>3</v>
      </c>
      <c r="F25" s="724">
        <v>7.5</v>
      </c>
      <c r="G25" s="725" t="str">
        <f t="shared" si="3"/>
        <v>3</v>
      </c>
      <c r="H25" s="724">
        <v>7</v>
      </c>
      <c r="I25" s="725" t="str">
        <f t="shared" si="4"/>
        <v>3</v>
      </c>
      <c r="J25" s="724">
        <v>7.4</v>
      </c>
      <c r="K25" s="725" t="str">
        <f t="shared" si="5"/>
        <v>3</v>
      </c>
      <c r="L25" s="724">
        <v>7.2</v>
      </c>
      <c r="M25" s="725" t="str">
        <f t="shared" si="6"/>
        <v>3</v>
      </c>
      <c r="N25" s="724">
        <v>6.5</v>
      </c>
      <c r="O25" s="725" t="str">
        <f t="shared" si="7"/>
        <v>2.5</v>
      </c>
      <c r="P25" s="724">
        <v>7</v>
      </c>
      <c r="Q25" s="725" t="str">
        <f t="shared" si="8"/>
        <v>3</v>
      </c>
      <c r="R25" s="725"/>
      <c r="S25" s="725" t="str">
        <f t="shared" si="9"/>
        <v>0</v>
      </c>
      <c r="T25" s="725"/>
      <c r="U25" s="725" t="str">
        <f t="shared" si="10"/>
        <v>0</v>
      </c>
      <c r="V25" s="725"/>
      <c r="W25" s="730" t="str">
        <f t="shared" si="11"/>
        <v>0</v>
      </c>
      <c r="X25" s="731">
        <f t="shared" si="0"/>
        <v>7.222222222222222</v>
      </c>
      <c r="Y25" s="725" t="str">
        <f t="shared" si="12"/>
        <v>3</v>
      </c>
      <c r="Z25" s="765">
        <f t="shared" si="1"/>
        <v>2.9444444444444446</v>
      </c>
      <c r="AA25" s="766" t="str">
        <f t="shared" si="13"/>
        <v>Khá</v>
      </c>
      <c r="AB25" s="767" t="str">
        <f t="shared" si="14"/>
        <v>Khá</v>
      </c>
      <c r="AC25" s="728" t="s">
        <v>325</v>
      </c>
      <c r="AD25" s="730" t="s">
        <v>894</v>
      </c>
    </row>
    <row r="26" spans="1:30" s="735" customFormat="1" ht="18">
      <c r="A26" s="727">
        <f t="shared" si="15"/>
        <v>20</v>
      </c>
      <c r="B26" s="721" t="s">
        <v>914</v>
      </c>
      <c r="C26" s="722" t="s">
        <v>915</v>
      </c>
      <c r="D26" s="724">
        <v>7.4</v>
      </c>
      <c r="E26" s="725" t="str">
        <f t="shared" si="2"/>
        <v>3</v>
      </c>
      <c r="F26" s="724">
        <v>6.5</v>
      </c>
      <c r="G26" s="725" t="str">
        <f t="shared" si="3"/>
        <v>2.5</v>
      </c>
      <c r="H26" s="724">
        <v>6.5</v>
      </c>
      <c r="I26" s="725" t="str">
        <f t="shared" si="4"/>
        <v>2.5</v>
      </c>
      <c r="J26" s="724">
        <v>4.5</v>
      </c>
      <c r="K26" s="725" t="str">
        <f t="shared" si="5"/>
        <v>1</v>
      </c>
      <c r="L26" s="724">
        <v>8</v>
      </c>
      <c r="M26" s="725" t="str">
        <f t="shared" si="6"/>
        <v>3.5</v>
      </c>
      <c r="N26" s="724">
        <v>5.1</v>
      </c>
      <c r="O26" s="725" t="str">
        <f t="shared" si="7"/>
        <v>1.5</v>
      </c>
      <c r="P26" s="724">
        <v>6.5</v>
      </c>
      <c r="Q26" s="725" t="str">
        <f t="shared" si="8"/>
        <v>2.5</v>
      </c>
      <c r="R26" s="725"/>
      <c r="S26" s="725" t="str">
        <f t="shared" si="9"/>
        <v>0</v>
      </c>
      <c r="T26" s="725"/>
      <c r="U26" s="725" t="str">
        <f t="shared" si="10"/>
        <v>0</v>
      </c>
      <c r="V26" s="725"/>
      <c r="W26" s="730" t="str">
        <f t="shared" si="11"/>
        <v>0</v>
      </c>
      <c r="X26" s="731">
        <f t="shared" si="0"/>
        <v>6.327777777777778</v>
      </c>
      <c r="Y26" s="725" t="str">
        <f t="shared" si="12"/>
        <v>2</v>
      </c>
      <c r="Z26" s="765">
        <f t="shared" si="1"/>
        <v>2.3333333333333335</v>
      </c>
      <c r="AA26" s="766" t="str">
        <f t="shared" si="13"/>
        <v>TBK</v>
      </c>
      <c r="AB26" s="767" t="str">
        <f t="shared" si="14"/>
        <v>TB</v>
      </c>
      <c r="AC26" s="728" t="s">
        <v>325</v>
      </c>
      <c r="AD26" s="730" t="s">
        <v>894</v>
      </c>
    </row>
    <row r="27" spans="1:30" s="735" customFormat="1" ht="18">
      <c r="A27" s="727">
        <f t="shared" si="15"/>
        <v>21</v>
      </c>
      <c r="B27" s="745" t="s">
        <v>298</v>
      </c>
      <c r="C27" s="726" t="s">
        <v>915</v>
      </c>
      <c r="D27" s="724">
        <v>7.4</v>
      </c>
      <c r="E27" s="725" t="str">
        <f t="shared" si="2"/>
        <v>3</v>
      </c>
      <c r="F27" s="724">
        <v>7.4</v>
      </c>
      <c r="G27" s="725" t="str">
        <f t="shared" si="3"/>
        <v>3</v>
      </c>
      <c r="H27" s="724">
        <v>6.5</v>
      </c>
      <c r="I27" s="725" t="str">
        <f t="shared" si="4"/>
        <v>2.5</v>
      </c>
      <c r="J27" s="724">
        <v>7.5</v>
      </c>
      <c r="K27" s="725" t="str">
        <f t="shared" si="5"/>
        <v>3</v>
      </c>
      <c r="L27" s="724">
        <v>7.2</v>
      </c>
      <c r="M27" s="725" t="str">
        <f t="shared" si="6"/>
        <v>3</v>
      </c>
      <c r="N27" s="724">
        <v>6.4</v>
      </c>
      <c r="O27" s="725" t="str">
        <f t="shared" si="7"/>
        <v>2</v>
      </c>
      <c r="P27" s="724">
        <v>6.5</v>
      </c>
      <c r="Q27" s="725" t="str">
        <f t="shared" si="8"/>
        <v>2.5</v>
      </c>
      <c r="R27" s="725"/>
      <c r="S27" s="725" t="str">
        <f t="shared" si="9"/>
        <v>0</v>
      </c>
      <c r="T27" s="725"/>
      <c r="U27" s="725" t="str">
        <f t="shared" si="10"/>
        <v>0</v>
      </c>
      <c r="V27" s="725"/>
      <c r="W27" s="730" t="str">
        <f t="shared" si="11"/>
        <v>0</v>
      </c>
      <c r="X27" s="731">
        <f t="shared" si="0"/>
        <v>6.983333333333333</v>
      </c>
      <c r="Y27" s="725" t="str">
        <f t="shared" si="12"/>
        <v>2.5</v>
      </c>
      <c r="Z27" s="765">
        <f t="shared" si="1"/>
        <v>2.7222222222222223</v>
      </c>
      <c r="AA27" s="766" t="str">
        <f t="shared" si="13"/>
        <v>TBK</v>
      </c>
      <c r="AB27" s="767" t="str">
        <f t="shared" si="14"/>
        <v>Khá</v>
      </c>
      <c r="AC27" s="728" t="s">
        <v>325</v>
      </c>
      <c r="AD27" s="730" t="s">
        <v>894</v>
      </c>
    </row>
    <row r="28" spans="1:30" s="735" customFormat="1" ht="18">
      <c r="A28" s="727">
        <f t="shared" si="15"/>
        <v>22</v>
      </c>
      <c r="B28" s="721" t="s">
        <v>916</v>
      </c>
      <c r="C28" s="722" t="s">
        <v>917</v>
      </c>
      <c r="D28" s="724">
        <v>7.5</v>
      </c>
      <c r="E28" s="725" t="str">
        <f t="shared" si="2"/>
        <v>3</v>
      </c>
      <c r="F28" s="724">
        <v>6.3</v>
      </c>
      <c r="G28" s="725" t="str">
        <f t="shared" si="3"/>
        <v>2</v>
      </c>
      <c r="H28" s="724">
        <v>6.5</v>
      </c>
      <c r="I28" s="725" t="str">
        <f t="shared" si="4"/>
        <v>2.5</v>
      </c>
      <c r="J28" s="724">
        <v>6.4</v>
      </c>
      <c r="K28" s="725" t="str">
        <f t="shared" si="5"/>
        <v>2</v>
      </c>
      <c r="L28" s="724">
        <v>7.3</v>
      </c>
      <c r="M28" s="725" t="str">
        <f t="shared" si="6"/>
        <v>3</v>
      </c>
      <c r="N28" s="724">
        <v>0</v>
      </c>
      <c r="O28" s="725" t="str">
        <f t="shared" si="7"/>
        <v>0</v>
      </c>
      <c r="P28" s="724">
        <v>6.5</v>
      </c>
      <c r="Q28" s="725" t="str">
        <f t="shared" si="8"/>
        <v>2.5</v>
      </c>
      <c r="R28" s="725"/>
      <c r="S28" s="725" t="str">
        <f t="shared" si="9"/>
        <v>0</v>
      </c>
      <c r="T28" s="725"/>
      <c r="U28" s="725" t="str">
        <f t="shared" si="10"/>
        <v>0</v>
      </c>
      <c r="V28" s="725"/>
      <c r="W28" s="730" t="str">
        <f t="shared" si="11"/>
        <v>0</v>
      </c>
      <c r="X28" s="731">
        <f t="shared" si="0"/>
        <v>5.9944444444444445</v>
      </c>
      <c r="Y28" s="725" t="str">
        <f t="shared" si="12"/>
        <v>2</v>
      </c>
      <c r="Z28" s="765">
        <f t="shared" si="1"/>
        <v>2.2222222222222223</v>
      </c>
      <c r="AA28" s="766" t="str">
        <f t="shared" si="13"/>
        <v>TB</v>
      </c>
      <c r="AB28" s="767" t="str">
        <f t="shared" si="14"/>
        <v>TB</v>
      </c>
      <c r="AC28" s="728" t="s">
        <v>140</v>
      </c>
      <c r="AD28" s="730" t="s">
        <v>894</v>
      </c>
    </row>
  </sheetData>
  <sheetProtection/>
  <mergeCells count="20">
    <mergeCell ref="A1:AD1"/>
    <mergeCell ref="A2:AD2"/>
    <mergeCell ref="A3:A4"/>
    <mergeCell ref="B3:C4"/>
    <mergeCell ref="D3:AD3"/>
    <mergeCell ref="D4:E4"/>
    <mergeCell ref="F4:G4"/>
    <mergeCell ref="H4:I4"/>
    <mergeCell ref="J4:K4"/>
    <mergeCell ref="L4:M4"/>
    <mergeCell ref="T4:U4"/>
    <mergeCell ref="R4:S4"/>
    <mergeCell ref="AD4:AD5"/>
    <mergeCell ref="A5:C5"/>
    <mergeCell ref="V4:W4"/>
    <mergeCell ref="AA4:AA5"/>
    <mergeCell ref="AB4:AB5"/>
    <mergeCell ref="AC4:AC5"/>
    <mergeCell ref="N4:O4"/>
    <mergeCell ref="P4:Q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L17" sqref="L17"/>
    </sheetView>
  </sheetViews>
  <sheetFormatPr defaultColWidth="5.57421875" defaultRowHeight="12.75"/>
  <cols>
    <col min="1" max="1" width="5.57421875" style="0" customWidth="1"/>
    <col min="2" max="2" width="14.140625" style="0" customWidth="1"/>
    <col min="3" max="3" width="7.57421875" style="0" customWidth="1"/>
    <col min="4" max="9" width="5.7109375" style="53" customWidth="1"/>
    <col min="10" max="22" width="5.7109375" style="0" customWidth="1"/>
    <col min="23" max="23" width="9.00390625" style="0" customWidth="1"/>
    <col min="24" max="26" width="5.7109375" style="0" customWidth="1"/>
  </cols>
  <sheetData>
    <row r="1" spans="1:26" s="1" customFormat="1" ht="18.75">
      <c r="A1" s="1201" t="s">
        <v>435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</row>
    <row r="2" spans="1:26" ht="24" customHeight="1" thickBot="1">
      <c r="A2" s="1202" t="s">
        <v>717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  <c r="Y2" s="1202"/>
      <c r="Z2" s="1202"/>
    </row>
    <row r="3" spans="1:27" s="59" customFormat="1" ht="18.75" customHeight="1" thickTop="1">
      <c r="A3" s="1205" t="s">
        <v>0</v>
      </c>
      <c r="B3" s="1207" t="s">
        <v>1</v>
      </c>
      <c r="C3" s="1207"/>
      <c r="D3" s="1209" t="s">
        <v>437</v>
      </c>
      <c r="E3" s="1209"/>
      <c r="F3" s="1209"/>
      <c r="G3" s="1209"/>
      <c r="H3" s="1209"/>
      <c r="I3" s="1209"/>
      <c r="J3" s="1209"/>
      <c r="K3" s="1210" t="s">
        <v>440</v>
      </c>
      <c r="L3" s="1211"/>
      <c r="M3" s="1211"/>
      <c r="N3" s="1211"/>
      <c r="O3" s="1211"/>
      <c r="P3" s="1211"/>
      <c r="Q3" s="1211"/>
      <c r="R3" s="1211"/>
      <c r="S3" s="1211"/>
      <c r="T3" s="1211"/>
      <c r="U3" s="1211"/>
      <c r="V3" s="1212"/>
      <c r="W3" s="1198" t="s">
        <v>438</v>
      </c>
      <c r="X3" s="1200" t="s">
        <v>473</v>
      </c>
      <c r="Y3" s="1200" t="s">
        <v>275</v>
      </c>
      <c r="Z3" s="1203" t="s">
        <v>446</v>
      </c>
      <c r="AA3" s="85"/>
    </row>
    <row r="4" spans="1:27" s="59" customFormat="1" ht="103.5" customHeight="1">
      <c r="A4" s="1206"/>
      <c r="B4" s="1208"/>
      <c r="C4" s="1208"/>
      <c r="D4" s="446" t="s">
        <v>343</v>
      </c>
      <c r="E4" s="446" t="s">
        <v>678</v>
      </c>
      <c r="F4" s="446" t="s">
        <v>718</v>
      </c>
      <c r="G4" s="446" t="s">
        <v>305</v>
      </c>
      <c r="H4" s="446" t="s">
        <v>322</v>
      </c>
      <c r="I4" s="446" t="s">
        <v>719</v>
      </c>
      <c r="J4" s="446" t="s">
        <v>361</v>
      </c>
      <c r="K4" s="447" t="s">
        <v>720</v>
      </c>
      <c r="L4" s="447" t="s">
        <v>311</v>
      </c>
      <c r="M4" s="447" t="s">
        <v>721</v>
      </c>
      <c r="N4" s="447" t="s">
        <v>310</v>
      </c>
      <c r="O4" s="447" t="s">
        <v>722</v>
      </c>
      <c r="P4" s="447" t="s">
        <v>723</v>
      </c>
      <c r="Q4" s="447" t="s">
        <v>306</v>
      </c>
      <c r="R4" s="447" t="s">
        <v>307</v>
      </c>
      <c r="S4" s="447" t="s">
        <v>724</v>
      </c>
      <c r="T4" s="447" t="s">
        <v>725</v>
      </c>
      <c r="U4" s="448" t="s">
        <v>726</v>
      </c>
      <c r="V4" s="447" t="s">
        <v>662</v>
      </c>
      <c r="W4" s="1199"/>
      <c r="X4" s="1060"/>
      <c r="Y4" s="1060"/>
      <c r="Z4" s="1204"/>
      <c r="AA4" s="85"/>
    </row>
    <row r="5" spans="1:27" s="59" customFormat="1" ht="18" customHeight="1">
      <c r="A5" s="1206" t="s">
        <v>14</v>
      </c>
      <c r="B5" s="1213"/>
      <c r="C5" s="1213"/>
      <c r="D5" s="86">
        <v>2</v>
      </c>
      <c r="E5" s="86">
        <v>3</v>
      </c>
      <c r="F5" s="86">
        <v>4</v>
      </c>
      <c r="G5" s="86">
        <v>2</v>
      </c>
      <c r="H5" s="86">
        <v>3</v>
      </c>
      <c r="I5" s="86">
        <v>4</v>
      </c>
      <c r="J5" s="86">
        <v>4</v>
      </c>
      <c r="K5" s="86">
        <v>2</v>
      </c>
      <c r="L5" s="86">
        <v>4</v>
      </c>
      <c r="M5" s="86">
        <v>4</v>
      </c>
      <c r="N5" s="86">
        <v>0</v>
      </c>
      <c r="O5" s="86">
        <v>4</v>
      </c>
      <c r="P5" s="86">
        <v>2</v>
      </c>
      <c r="Q5" s="86">
        <v>1</v>
      </c>
      <c r="R5" s="86">
        <v>2</v>
      </c>
      <c r="S5" s="86">
        <v>2</v>
      </c>
      <c r="T5" s="87">
        <v>2</v>
      </c>
      <c r="U5" s="87">
        <v>4</v>
      </c>
      <c r="V5" s="86">
        <v>4</v>
      </c>
      <c r="W5" s="88">
        <f>SUM(D5:V5)</f>
        <v>53</v>
      </c>
      <c r="X5" s="1060"/>
      <c r="Y5" s="1060"/>
      <c r="Z5" s="1204"/>
      <c r="AA5" s="85"/>
    </row>
    <row r="6" spans="1:26" s="2" customFormat="1" ht="18">
      <c r="A6" s="417">
        <v>1</v>
      </c>
      <c r="B6" s="418" t="s">
        <v>395</v>
      </c>
      <c r="C6" s="419" t="s">
        <v>159</v>
      </c>
      <c r="D6" s="420">
        <v>6.8</v>
      </c>
      <c r="E6" s="420">
        <v>5.4</v>
      </c>
      <c r="F6" s="420">
        <v>6.2</v>
      </c>
      <c r="G6" s="420">
        <v>7.5</v>
      </c>
      <c r="H6" s="420">
        <v>5.5</v>
      </c>
      <c r="I6" s="420">
        <v>7</v>
      </c>
      <c r="J6" s="420">
        <v>5.8</v>
      </c>
      <c r="K6" s="420">
        <v>6.3</v>
      </c>
      <c r="L6" s="420">
        <v>6.5</v>
      </c>
      <c r="M6" s="420">
        <v>7</v>
      </c>
      <c r="N6" s="420">
        <v>7.5</v>
      </c>
      <c r="O6" s="420">
        <v>6.2</v>
      </c>
      <c r="P6" s="421">
        <v>7.3</v>
      </c>
      <c r="Q6" s="420">
        <v>7</v>
      </c>
      <c r="R6" s="420">
        <v>7.3</v>
      </c>
      <c r="S6" s="420">
        <v>6.8</v>
      </c>
      <c r="T6" s="422">
        <v>7.3</v>
      </c>
      <c r="U6" s="422">
        <v>8.3</v>
      </c>
      <c r="V6" s="420">
        <v>5.9</v>
      </c>
      <c r="W6" s="423">
        <f>(D6*2+E6*3+F6*4+G6*2+H6*3+I6*4+J6*4+K6*2+L6*4+M6*4+O6*4+P6*2+Q6+R6*2+S6*2+T6*2+U6*4+V6*4)/53</f>
        <v>6.601886792452832</v>
      </c>
      <c r="X6" s="424" t="s">
        <v>261</v>
      </c>
      <c r="Y6" s="425" t="s">
        <v>325</v>
      </c>
      <c r="Z6" s="426"/>
    </row>
    <row r="7" spans="1:26" s="2" customFormat="1" ht="18">
      <c r="A7" s="435">
        <v>2</v>
      </c>
      <c r="B7" s="436" t="s">
        <v>282</v>
      </c>
      <c r="C7" s="437" t="s">
        <v>37</v>
      </c>
      <c r="D7" s="166">
        <v>6.5</v>
      </c>
      <c r="E7" s="166">
        <v>5.5</v>
      </c>
      <c r="F7" s="166">
        <v>5.2</v>
      </c>
      <c r="G7" s="166">
        <v>5.8</v>
      </c>
      <c r="H7" s="166">
        <v>5.7</v>
      </c>
      <c r="I7" s="166">
        <v>6.8</v>
      </c>
      <c r="J7" s="166">
        <v>5.5</v>
      </c>
      <c r="K7" s="166">
        <v>6.8</v>
      </c>
      <c r="L7" s="166">
        <v>6</v>
      </c>
      <c r="M7" s="166">
        <v>5.3</v>
      </c>
      <c r="N7" s="166">
        <v>7</v>
      </c>
      <c r="O7" s="166">
        <v>6.7</v>
      </c>
      <c r="P7" s="438">
        <v>6.7</v>
      </c>
      <c r="Q7" s="166">
        <v>7</v>
      </c>
      <c r="R7" s="166">
        <v>7.3</v>
      </c>
      <c r="S7" s="166">
        <v>6.5</v>
      </c>
      <c r="T7" s="166">
        <v>5.3</v>
      </c>
      <c r="U7" s="166">
        <v>6.5</v>
      </c>
      <c r="V7" s="166">
        <v>5.4</v>
      </c>
      <c r="W7" s="439">
        <f aca="true" t="shared" si="0" ref="W7:W20">(D7*2+E7*3+F7*4+G7*2+H7*3+I7*4+J7*4+K7*2+L7*4+M7*4+O7*4+P7*2+Q7+R7*2+S7*2+T7*2+U7*4+V7*4)/53</f>
        <v>6.037735849056604</v>
      </c>
      <c r="X7" s="440" t="s">
        <v>261</v>
      </c>
      <c r="Y7" s="441" t="s">
        <v>325</v>
      </c>
      <c r="Z7" s="442"/>
    </row>
    <row r="8" spans="1:26" s="2" customFormat="1" ht="18">
      <c r="A8" s="435">
        <v>3</v>
      </c>
      <c r="B8" s="436" t="s">
        <v>152</v>
      </c>
      <c r="C8" s="437" t="s">
        <v>114</v>
      </c>
      <c r="D8" s="166">
        <v>7</v>
      </c>
      <c r="E8" s="166">
        <v>7</v>
      </c>
      <c r="F8" s="166">
        <v>6.3</v>
      </c>
      <c r="G8" s="166">
        <v>5.8</v>
      </c>
      <c r="H8" s="166">
        <v>6</v>
      </c>
      <c r="I8" s="166">
        <v>7.5</v>
      </c>
      <c r="J8" s="166">
        <v>7.8</v>
      </c>
      <c r="K8" s="166">
        <v>8.3</v>
      </c>
      <c r="L8" s="166">
        <v>6</v>
      </c>
      <c r="M8" s="166">
        <v>5.5</v>
      </c>
      <c r="N8" s="166">
        <v>7.5</v>
      </c>
      <c r="O8" s="166">
        <v>7</v>
      </c>
      <c r="P8" s="438">
        <v>7.2</v>
      </c>
      <c r="Q8" s="166">
        <v>5</v>
      </c>
      <c r="R8" s="166">
        <v>7.5</v>
      </c>
      <c r="S8" s="166">
        <v>6.1</v>
      </c>
      <c r="T8" s="166">
        <v>5.5</v>
      </c>
      <c r="U8" s="166">
        <v>6</v>
      </c>
      <c r="V8" s="166">
        <v>5.4</v>
      </c>
      <c r="W8" s="439">
        <f t="shared" si="0"/>
        <v>6.505660377358491</v>
      </c>
      <c r="X8" s="440" t="s">
        <v>261</v>
      </c>
      <c r="Y8" s="441" t="s">
        <v>325</v>
      </c>
      <c r="Z8" s="442"/>
    </row>
    <row r="9" spans="1:26" s="2" customFormat="1" ht="18">
      <c r="A9" s="435">
        <v>4</v>
      </c>
      <c r="B9" s="436" t="s">
        <v>727</v>
      </c>
      <c r="C9" s="437" t="s">
        <v>173</v>
      </c>
      <c r="D9" s="166">
        <v>6.6</v>
      </c>
      <c r="E9" s="166">
        <v>5</v>
      </c>
      <c r="F9" s="166">
        <v>5.6</v>
      </c>
      <c r="G9" s="166">
        <v>6</v>
      </c>
      <c r="H9" s="166">
        <v>5.5</v>
      </c>
      <c r="I9" s="166">
        <v>7.8</v>
      </c>
      <c r="J9" s="166">
        <v>6.7</v>
      </c>
      <c r="K9" s="166">
        <v>6.8</v>
      </c>
      <c r="L9" s="166">
        <v>6.5</v>
      </c>
      <c r="M9" s="166">
        <v>5.5</v>
      </c>
      <c r="N9" s="166">
        <v>7</v>
      </c>
      <c r="O9" s="166">
        <v>6.8</v>
      </c>
      <c r="P9" s="438">
        <v>6.5</v>
      </c>
      <c r="Q9" s="166">
        <v>6</v>
      </c>
      <c r="R9" s="166">
        <v>6.8</v>
      </c>
      <c r="S9" s="166">
        <v>5.3</v>
      </c>
      <c r="T9" s="166">
        <v>6</v>
      </c>
      <c r="U9" s="166">
        <v>8</v>
      </c>
      <c r="V9" s="166">
        <v>5.1</v>
      </c>
      <c r="W9" s="439">
        <f t="shared" si="0"/>
        <v>6.2924528301886795</v>
      </c>
      <c r="X9" s="440" t="s">
        <v>261</v>
      </c>
      <c r="Y9" s="441" t="s">
        <v>325</v>
      </c>
      <c r="Z9" s="442"/>
    </row>
    <row r="10" spans="1:26" s="2" customFormat="1" ht="18">
      <c r="A10" s="435">
        <v>5</v>
      </c>
      <c r="B10" s="436" t="s">
        <v>728</v>
      </c>
      <c r="C10" s="437" t="s">
        <v>86</v>
      </c>
      <c r="D10" s="166">
        <v>6.1</v>
      </c>
      <c r="E10" s="166">
        <v>7</v>
      </c>
      <c r="F10" s="166">
        <v>5.8</v>
      </c>
      <c r="G10" s="166">
        <v>5.8</v>
      </c>
      <c r="H10" s="166">
        <v>6.8</v>
      </c>
      <c r="I10" s="166">
        <v>7</v>
      </c>
      <c r="J10" s="166">
        <v>5.8</v>
      </c>
      <c r="K10" s="166">
        <v>6.8</v>
      </c>
      <c r="L10" s="166">
        <v>6.3</v>
      </c>
      <c r="M10" s="166">
        <v>5.1</v>
      </c>
      <c r="N10" s="166">
        <v>7</v>
      </c>
      <c r="O10" s="166">
        <v>6.7</v>
      </c>
      <c r="P10" s="438">
        <v>3</v>
      </c>
      <c r="Q10" s="166">
        <v>0</v>
      </c>
      <c r="R10" s="166">
        <v>7</v>
      </c>
      <c r="S10" s="166">
        <v>6.6</v>
      </c>
      <c r="T10" s="166">
        <v>5.7</v>
      </c>
      <c r="U10" s="166">
        <v>7.3</v>
      </c>
      <c r="V10" s="166">
        <v>5.2</v>
      </c>
      <c r="W10" s="439">
        <f t="shared" si="0"/>
        <v>6.041509433962264</v>
      </c>
      <c r="X10" s="440" t="s">
        <v>261</v>
      </c>
      <c r="Y10" s="441" t="s">
        <v>325</v>
      </c>
      <c r="Z10" s="442"/>
    </row>
    <row r="11" spans="1:26" s="2" customFormat="1" ht="18">
      <c r="A11" s="435">
        <v>6</v>
      </c>
      <c r="B11" s="436" t="s">
        <v>729</v>
      </c>
      <c r="C11" s="437" t="s">
        <v>65</v>
      </c>
      <c r="D11" s="166">
        <v>7.8</v>
      </c>
      <c r="E11" s="166">
        <v>8.1</v>
      </c>
      <c r="F11" s="166">
        <v>6.8</v>
      </c>
      <c r="G11" s="166">
        <v>7</v>
      </c>
      <c r="H11" s="166">
        <v>6.4</v>
      </c>
      <c r="I11" s="166">
        <v>7.3</v>
      </c>
      <c r="J11" s="166">
        <v>8</v>
      </c>
      <c r="K11" s="166">
        <v>6.3</v>
      </c>
      <c r="L11" s="166">
        <v>5.8</v>
      </c>
      <c r="M11" s="166">
        <v>7</v>
      </c>
      <c r="N11" s="166">
        <v>6.5</v>
      </c>
      <c r="O11" s="166">
        <v>7.8</v>
      </c>
      <c r="P11" s="438">
        <v>7.3</v>
      </c>
      <c r="Q11" s="166">
        <v>7</v>
      </c>
      <c r="R11" s="166">
        <v>8</v>
      </c>
      <c r="S11" s="166">
        <v>6.5</v>
      </c>
      <c r="T11" s="166">
        <v>7.5</v>
      </c>
      <c r="U11" s="166">
        <v>7.3</v>
      </c>
      <c r="V11" s="166">
        <v>7.2</v>
      </c>
      <c r="W11" s="439">
        <f t="shared" si="0"/>
        <v>7.1716981132075475</v>
      </c>
      <c r="X11" s="440" t="s">
        <v>198</v>
      </c>
      <c r="Y11" s="441" t="s">
        <v>325</v>
      </c>
      <c r="Z11" s="442"/>
    </row>
    <row r="12" spans="1:26" s="2" customFormat="1" ht="18">
      <c r="A12" s="435">
        <v>7</v>
      </c>
      <c r="B12" s="436" t="s">
        <v>611</v>
      </c>
      <c r="C12" s="437" t="s">
        <v>285</v>
      </c>
      <c r="D12" s="166">
        <v>6.8</v>
      </c>
      <c r="E12" s="166">
        <v>5.2</v>
      </c>
      <c r="F12" s="166">
        <v>5</v>
      </c>
      <c r="G12" s="166">
        <v>8</v>
      </c>
      <c r="H12" s="166">
        <v>5.7</v>
      </c>
      <c r="I12" s="166">
        <v>5.5</v>
      </c>
      <c r="J12" s="166">
        <v>5</v>
      </c>
      <c r="K12" s="166">
        <v>6.5</v>
      </c>
      <c r="L12" s="166">
        <v>0</v>
      </c>
      <c r="M12" s="166">
        <v>4.5</v>
      </c>
      <c r="N12" s="166">
        <v>6</v>
      </c>
      <c r="O12" s="166">
        <v>6</v>
      </c>
      <c r="P12" s="438">
        <v>5.5</v>
      </c>
      <c r="Q12" s="166">
        <v>5</v>
      </c>
      <c r="R12" s="166">
        <v>6</v>
      </c>
      <c r="S12" s="166">
        <v>4.1</v>
      </c>
      <c r="T12" s="166">
        <v>0</v>
      </c>
      <c r="U12" s="166">
        <v>6</v>
      </c>
      <c r="V12" s="166">
        <v>0</v>
      </c>
      <c r="W12" s="439">
        <f t="shared" si="0"/>
        <v>4.518867924528302</v>
      </c>
      <c r="X12" s="440" t="s">
        <v>225</v>
      </c>
      <c r="Y12" s="441" t="s">
        <v>17</v>
      </c>
      <c r="Z12" s="442"/>
    </row>
    <row r="13" spans="1:26" s="2" customFormat="1" ht="18">
      <c r="A13" s="435">
        <v>8</v>
      </c>
      <c r="B13" s="443" t="s">
        <v>24</v>
      </c>
      <c r="C13" s="444" t="s">
        <v>730</v>
      </c>
      <c r="D13" s="166">
        <v>7.3</v>
      </c>
      <c r="E13" s="166">
        <v>8.5</v>
      </c>
      <c r="F13" s="166">
        <v>7.8</v>
      </c>
      <c r="G13" s="166">
        <v>7.8</v>
      </c>
      <c r="H13" s="166">
        <v>6.9</v>
      </c>
      <c r="I13" s="166">
        <v>6.8</v>
      </c>
      <c r="J13" s="166">
        <v>8.2</v>
      </c>
      <c r="K13" s="166">
        <v>8.3</v>
      </c>
      <c r="L13" s="166">
        <v>6.5</v>
      </c>
      <c r="M13" s="166">
        <v>8.1</v>
      </c>
      <c r="N13" s="166">
        <v>7</v>
      </c>
      <c r="O13" s="166">
        <v>8</v>
      </c>
      <c r="P13" s="438">
        <v>7.8</v>
      </c>
      <c r="Q13" s="166">
        <v>8</v>
      </c>
      <c r="R13" s="166">
        <v>8.3</v>
      </c>
      <c r="S13" s="166">
        <v>7.2</v>
      </c>
      <c r="T13" s="166">
        <v>7.3</v>
      </c>
      <c r="U13" s="166">
        <v>8</v>
      </c>
      <c r="V13" s="166">
        <v>7.5</v>
      </c>
      <c r="W13" s="439">
        <f t="shared" si="0"/>
        <v>7.656603773584906</v>
      </c>
      <c r="X13" s="440" t="s">
        <v>198</v>
      </c>
      <c r="Y13" s="441" t="s">
        <v>280</v>
      </c>
      <c r="Z13" s="442"/>
    </row>
    <row r="14" spans="1:26" s="2" customFormat="1" ht="18">
      <c r="A14" s="435">
        <v>9</v>
      </c>
      <c r="B14" s="436" t="s">
        <v>731</v>
      </c>
      <c r="C14" s="445" t="s">
        <v>239</v>
      </c>
      <c r="D14" s="166">
        <v>7.3</v>
      </c>
      <c r="E14" s="166">
        <v>7.5</v>
      </c>
      <c r="F14" s="166">
        <v>6.7</v>
      </c>
      <c r="G14" s="166">
        <v>5.8</v>
      </c>
      <c r="H14" s="166">
        <v>6.3</v>
      </c>
      <c r="I14" s="166">
        <v>7.5</v>
      </c>
      <c r="J14" s="166">
        <v>8.3</v>
      </c>
      <c r="K14" s="166">
        <v>8.3</v>
      </c>
      <c r="L14" s="166">
        <v>7.5</v>
      </c>
      <c r="M14" s="166">
        <v>6.8</v>
      </c>
      <c r="N14" s="166">
        <v>6.5</v>
      </c>
      <c r="O14" s="166">
        <v>8.2</v>
      </c>
      <c r="P14" s="438">
        <v>7.7</v>
      </c>
      <c r="Q14" s="166">
        <v>7</v>
      </c>
      <c r="R14" s="166">
        <v>8</v>
      </c>
      <c r="S14" s="166">
        <v>5.8</v>
      </c>
      <c r="T14" s="166">
        <v>6.3</v>
      </c>
      <c r="U14" s="166">
        <v>8</v>
      </c>
      <c r="V14" s="166">
        <v>7.4</v>
      </c>
      <c r="W14" s="439">
        <f t="shared" si="0"/>
        <v>7.328301886792453</v>
      </c>
      <c r="X14" s="440" t="s">
        <v>198</v>
      </c>
      <c r="Y14" s="441" t="s">
        <v>325</v>
      </c>
      <c r="Z14" s="442"/>
    </row>
    <row r="15" spans="1:26" s="2" customFormat="1" ht="18">
      <c r="A15" s="435">
        <v>10</v>
      </c>
      <c r="B15" s="436" t="s">
        <v>732</v>
      </c>
      <c r="C15" s="437" t="s">
        <v>128</v>
      </c>
      <c r="D15" s="166">
        <v>7</v>
      </c>
      <c r="E15" s="166">
        <v>5.4</v>
      </c>
      <c r="F15" s="166">
        <v>5.2</v>
      </c>
      <c r="G15" s="166">
        <v>7.5</v>
      </c>
      <c r="H15" s="166">
        <v>5.3</v>
      </c>
      <c r="I15" s="166">
        <v>5.8</v>
      </c>
      <c r="J15" s="166">
        <v>5.5</v>
      </c>
      <c r="K15" s="166">
        <v>6</v>
      </c>
      <c r="L15" s="166">
        <v>0</v>
      </c>
      <c r="M15" s="166">
        <v>3.8</v>
      </c>
      <c r="N15" s="166">
        <v>7</v>
      </c>
      <c r="O15" s="166">
        <v>5.2</v>
      </c>
      <c r="P15" s="438">
        <v>5.7</v>
      </c>
      <c r="Q15" s="166">
        <v>5</v>
      </c>
      <c r="R15" s="166">
        <v>6</v>
      </c>
      <c r="S15" s="166">
        <v>5.5</v>
      </c>
      <c r="T15" s="166">
        <v>5</v>
      </c>
      <c r="U15" s="166">
        <v>8.8</v>
      </c>
      <c r="V15" s="166">
        <v>0.9</v>
      </c>
      <c r="W15" s="439">
        <f t="shared" si="0"/>
        <v>4.9679245283018885</v>
      </c>
      <c r="X15" s="440" t="s">
        <v>17</v>
      </c>
      <c r="Y15" s="441" t="s">
        <v>140</v>
      </c>
      <c r="Z15" s="442"/>
    </row>
    <row r="16" spans="1:26" s="2" customFormat="1" ht="18">
      <c r="A16" s="435">
        <v>11</v>
      </c>
      <c r="B16" s="436" t="s">
        <v>345</v>
      </c>
      <c r="C16" s="437" t="s">
        <v>128</v>
      </c>
      <c r="D16" s="166">
        <v>7</v>
      </c>
      <c r="E16" s="166">
        <v>7</v>
      </c>
      <c r="F16" s="166">
        <v>6.1</v>
      </c>
      <c r="G16" s="166">
        <v>7.3</v>
      </c>
      <c r="H16" s="166">
        <v>5.4</v>
      </c>
      <c r="I16" s="166">
        <v>6</v>
      </c>
      <c r="J16" s="166">
        <v>7.2</v>
      </c>
      <c r="K16" s="166">
        <v>8.3</v>
      </c>
      <c r="L16" s="166">
        <v>4.5</v>
      </c>
      <c r="M16" s="166">
        <v>5.5</v>
      </c>
      <c r="N16" s="166">
        <v>7</v>
      </c>
      <c r="O16" s="166">
        <v>6.3</v>
      </c>
      <c r="P16" s="438">
        <v>7.2</v>
      </c>
      <c r="Q16" s="166">
        <v>5</v>
      </c>
      <c r="R16" s="166">
        <v>6.8</v>
      </c>
      <c r="S16" s="166">
        <v>6.5</v>
      </c>
      <c r="T16" s="166">
        <v>5.2</v>
      </c>
      <c r="U16" s="166">
        <v>7.5</v>
      </c>
      <c r="V16" s="166">
        <v>4.8</v>
      </c>
      <c r="W16" s="439">
        <f t="shared" si="0"/>
        <v>6.233962264150943</v>
      </c>
      <c r="X16" s="440" t="s">
        <v>261</v>
      </c>
      <c r="Y16" s="441" t="s">
        <v>325</v>
      </c>
      <c r="Z16" s="442"/>
    </row>
    <row r="17" spans="1:26" s="2" customFormat="1" ht="18">
      <c r="A17" s="435">
        <v>12</v>
      </c>
      <c r="B17" s="436" t="s">
        <v>519</v>
      </c>
      <c r="C17" s="437" t="s">
        <v>68</v>
      </c>
      <c r="D17" s="166">
        <v>6.6</v>
      </c>
      <c r="E17" s="166">
        <v>5</v>
      </c>
      <c r="F17" s="166">
        <v>6</v>
      </c>
      <c r="G17" s="166">
        <v>8</v>
      </c>
      <c r="H17" s="166">
        <v>5.4</v>
      </c>
      <c r="I17" s="166">
        <v>6.5</v>
      </c>
      <c r="J17" s="166">
        <v>5.2</v>
      </c>
      <c r="K17" s="166">
        <v>8.3</v>
      </c>
      <c r="L17" s="166">
        <v>6</v>
      </c>
      <c r="M17" s="166">
        <v>7</v>
      </c>
      <c r="N17" s="166">
        <v>6.5</v>
      </c>
      <c r="O17" s="166">
        <v>6</v>
      </c>
      <c r="P17" s="438">
        <v>7</v>
      </c>
      <c r="Q17" s="166">
        <v>7</v>
      </c>
      <c r="R17" s="166">
        <v>6.5</v>
      </c>
      <c r="S17" s="166">
        <v>5.3</v>
      </c>
      <c r="T17" s="166">
        <v>5.8</v>
      </c>
      <c r="U17" s="166">
        <v>6.5</v>
      </c>
      <c r="V17" s="166">
        <v>4.8</v>
      </c>
      <c r="W17" s="439">
        <f t="shared" si="0"/>
        <v>6.135849056603774</v>
      </c>
      <c r="X17" s="440" t="s">
        <v>261</v>
      </c>
      <c r="Y17" s="441" t="s">
        <v>325</v>
      </c>
      <c r="Z17" s="442"/>
    </row>
    <row r="18" spans="1:26" s="2" customFormat="1" ht="18">
      <c r="A18" s="435">
        <v>13</v>
      </c>
      <c r="B18" s="436" t="s">
        <v>24</v>
      </c>
      <c r="C18" s="437" t="s">
        <v>733</v>
      </c>
      <c r="D18" s="166">
        <v>6.8</v>
      </c>
      <c r="E18" s="166">
        <v>6.8</v>
      </c>
      <c r="F18" s="166">
        <v>6.7</v>
      </c>
      <c r="G18" s="166">
        <v>5.8</v>
      </c>
      <c r="H18" s="166">
        <v>6.3</v>
      </c>
      <c r="I18" s="166">
        <v>7</v>
      </c>
      <c r="J18" s="166">
        <v>8</v>
      </c>
      <c r="K18" s="166">
        <v>8.3</v>
      </c>
      <c r="L18" s="166">
        <v>6.3</v>
      </c>
      <c r="M18" s="166">
        <v>5.6</v>
      </c>
      <c r="N18" s="166">
        <v>6.5</v>
      </c>
      <c r="O18" s="166">
        <v>6.7</v>
      </c>
      <c r="P18" s="438">
        <v>6.5</v>
      </c>
      <c r="Q18" s="166">
        <v>6</v>
      </c>
      <c r="R18" s="166">
        <v>6.5</v>
      </c>
      <c r="S18" s="166">
        <v>6.5</v>
      </c>
      <c r="T18" s="166">
        <v>5.7</v>
      </c>
      <c r="U18" s="166">
        <v>7.3</v>
      </c>
      <c r="V18" s="166">
        <v>5.3</v>
      </c>
      <c r="W18" s="439">
        <f t="shared" si="0"/>
        <v>6.586792452830187</v>
      </c>
      <c r="X18" s="440" t="s">
        <v>261</v>
      </c>
      <c r="Y18" s="441" t="s">
        <v>325</v>
      </c>
      <c r="Z18" s="442"/>
    </row>
    <row r="19" spans="1:26" s="2" customFormat="1" ht="18">
      <c r="A19" s="435">
        <v>14</v>
      </c>
      <c r="B19" s="436" t="s">
        <v>734</v>
      </c>
      <c r="C19" s="437" t="s">
        <v>136</v>
      </c>
      <c r="D19" s="166">
        <v>6.1</v>
      </c>
      <c r="E19" s="166">
        <v>5.3</v>
      </c>
      <c r="F19" s="166">
        <v>5</v>
      </c>
      <c r="G19" s="166">
        <v>6.8</v>
      </c>
      <c r="H19" s="166">
        <v>5.5</v>
      </c>
      <c r="I19" s="166">
        <v>5.5</v>
      </c>
      <c r="J19" s="166">
        <v>5.2</v>
      </c>
      <c r="K19" s="166">
        <v>6.3</v>
      </c>
      <c r="L19" s="166">
        <v>5</v>
      </c>
      <c r="M19" s="166">
        <v>5.5</v>
      </c>
      <c r="N19" s="166">
        <v>6</v>
      </c>
      <c r="O19" s="166">
        <v>5.8</v>
      </c>
      <c r="P19" s="438">
        <v>7.3</v>
      </c>
      <c r="Q19" s="166">
        <v>5</v>
      </c>
      <c r="R19" s="166">
        <v>6</v>
      </c>
      <c r="S19" s="166">
        <v>4.6</v>
      </c>
      <c r="T19" s="166">
        <v>0</v>
      </c>
      <c r="U19" s="166">
        <v>6</v>
      </c>
      <c r="V19" s="166">
        <v>4.8</v>
      </c>
      <c r="W19" s="439">
        <f t="shared" si="0"/>
        <v>5.335849056603773</v>
      </c>
      <c r="X19" s="440" t="s">
        <v>17</v>
      </c>
      <c r="Y19" s="441" t="s">
        <v>325</v>
      </c>
      <c r="Z19" s="442"/>
    </row>
    <row r="20" spans="1:26" s="2" customFormat="1" ht="18.75" thickBot="1">
      <c r="A20" s="427">
        <v>15</v>
      </c>
      <c r="B20" s="428" t="s">
        <v>735</v>
      </c>
      <c r="C20" s="429" t="s">
        <v>84</v>
      </c>
      <c r="D20" s="194">
        <v>6.8</v>
      </c>
      <c r="E20" s="194">
        <v>5.2</v>
      </c>
      <c r="F20" s="194">
        <v>5.2</v>
      </c>
      <c r="G20" s="194">
        <v>5</v>
      </c>
      <c r="H20" s="194">
        <v>5</v>
      </c>
      <c r="I20" s="194">
        <v>6.8</v>
      </c>
      <c r="J20" s="194">
        <v>5</v>
      </c>
      <c r="K20" s="194">
        <v>6.3</v>
      </c>
      <c r="L20" s="194">
        <v>0</v>
      </c>
      <c r="M20" s="194">
        <v>3.5</v>
      </c>
      <c r="N20" s="194">
        <v>6.5</v>
      </c>
      <c r="O20" s="194">
        <v>5.5</v>
      </c>
      <c r="P20" s="430">
        <v>6</v>
      </c>
      <c r="Q20" s="194">
        <v>5</v>
      </c>
      <c r="R20" s="430">
        <v>6</v>
      </c>
      <c r="S20" s="194">
        <v>4.8</v>
      </c>
      <c r="T20" s="194">
        <v>5.7</v>
      </c>
      <c r="U20" s="89">
        <v>5.3</v>
      </c>
      <c r="V20" s="194">
        <v>1.1</v>
      </c>
      <c r="W20" s="431">
        <f t="shared" si="0"/>
        <v>4.649056603773585</v>
      </c>
      <c r="X20" s="432" t="s">
        <v>225</v>
      </c>
      <c r="Y20" s="433" t="s">
        <v>17</v>
      </c>
      <c r="Z20" s="434"/>
    </row>
    <row r="21" spans="1:10" s="2" customFormat="1" ht="19.5" thickTop="1">
      <c r="A21" s="1196"/>
      <c r="B21" s="1196"/>
      <c r="C21" s="4"/>
      <c r="D21" s="53"/>
      <c r="E21" s="53"/>
      <c r="F21" s="90"/>
      <c r="G21" s="90"/>
      <c r="H21" s="1197"/>
      <c r="I21" s="1197"/>
      <c r="J21" s="91"/>
    </row>
    <row r="22" spans="1:20" s="2" customFormat="1" ht="20.25">
      <c r="A22" s="10"/>
      <c r="B22" s="10"/>
      <c r="C22" s="10"/>
      <c r="D22" s="92"/>
      <c r="E22" s="92"/>
      <c r="F22" s="92"/>
      <c r="G22" s="92"/>
      <c r="H22" s="93"/>
      <c r="I22" s="92"/>
      <c r="J22" s="11"/>
      <c r="T22" s="2" t="s">
        <v>139</v>
      </c>
    </row>
    <row r="23" spans="1:10" s="2" customFormat="1" ht="18">
      <c r="A23" s="10"/>
      <c r="B23" s="10"/>
      <c r="C23" s="10"/>
      <c r="D23" s="92"/>
      <c r="E23" s="53"/>
      <c r="F23" s="94"/>
      <c r="G23" s="53"/>
      <c r="H23" s="53"/>
      <c r="I23" s="53"/>
      <c r="J23"/>
    </row>
    <row r="24" spans="1:10" s="2" customFormat="1" ht="18">
      <c r="A24"/>
      <c r="B24"/>
      <c r="C24"/>
      <c r="D24" s="53"/>
      <c r="E24" s="53"/>
      <c r="F24" s="53"/>
      <c r="G24" s="53"/>
      <c r="H24" s="53"/>
      <c r="I24" s="53"/>
      <c r="J24"/>
    </row>
    <row r="25" spans="1:10" s="2" customFormat="1" ht="18">
      <c r="A25"/>
      <c r="B25"/>
      <c r="C25"/>
      <c r="D25" s="53"/>
      <c r="E25" s="53"/>
      <c r="F25" s="53"/>
      <c r="G25" s="53"/>
      <c r="H25" s="53"/>
      <c r="I25" s="53"/>
      <c r="J25"/>
    </row>
    <row r="26" spans="1:10" s="2" customFormat="1" ht="18">
      <c r="A26"/>
      <c r="B26"/>
      <c r="C26"/>
      <c r="D26" s="53"/>
      <c r="E26" s="53"/>
      <c r="F26" s="53"/>
      <c r="G26" s="53"/>
      <c r="H26" s="53"/>
      <c r="I26" s="53"/>
      <c r="J26"/>
    </row>
    <row r="27" spans="1:10" s="2" customFormat="1" ht="18">
      <c r="A27"/>
      <c r="B27"/>
      <c r="C27"/>
      <c r="D27" s="53"/>
      <c r="E27" s="53"/>
      <c r="F27" s="53"/>
      <c r="G27" s="53"/>
      <c r="H27" s="53"/>
      <c r="I27" s="53"/>
      <c r="J27"/>
    </row>
    <row r="28" spans="1:10" s="2" customFormat="1" ht="18">
      <c r="A28"/>
      <c r="B28"/>
      <c r="C28"/>
      <c r="D28" s="53"/>
      <c r="E28" s="53"/>
      <c r="F28" s="53"/>
      <c r="G28" s="53"/>
      <c r="H28" s="53"/>
      <c r="I28" s="53"/>
      <c r="J28"/>
    </row>
    <row r="29" spans="1:10" s="2" customFormat="1" ht="18">
      <c r="A29"/>
      <c r="B29"/>
      <c r="C29"/>
      <c r="D29" s="53"/>
      <c r="E29" s="53"/>
      <c r="F29" s="53"/>
      <c r="G29" s="53"/>
      <c r="H29" s="53"/>
      <c r="I29" s="53"/>
      <c r="J29"/>
    </row>
    <row r="30" spans="1:10" s="2" customFormat="1" ht="18">
      <c r="A30"/>
      <c r="B30"/>
      <c r="C30"/>
      <c r="D30" s="53"/>
      <c r="E30" s="53"/>
      <c r="F30" s="53"/>
      <c r="G30" s="53"/>
      <c r="H30" s="53"/>
      <c r="I30" s="53"/>
      <c r="J30"/>
    </row>
    <row r="31" spans="1:10" s="2" customFormat="1" ht="18">
      <c r="A31"/>
      <c r="B31"/>
      <c r="C31"/>
      <c r="D31" s="53"/>
      <c r="E31" s="53"/>
      <c r="F31" s="53"/>
      <c r="G31" s="53"/>
      <c r="H31" s="53"/>
      <c r="I31" s="53"/>
      <c r="J31"/>
    </row>
    <row r="32" spans="1:10" s="2" customFormat="1" ht="18">
      <c r="A32"/>
      <c r="B32"/>
      <c r="C32"/>
      <c r="D32" s="53"/>
      <c r="E32" s="53"/>
      <c r="F32" s="53"/>
      <c r="G32" s="53"/>
      <c r="H32" s="53"/>
      <c r="I32" s="53"/>
      <c r="J32"/>
    </row>
    <row r="33" spans="1:10" s="2" customFormat="1" ht="18">
      <c r="A33"/>
      <c r="B33"/>
      <c r="C33"/>
      <c r="D33" s="53"/>
      <c r="E33" s="53"/>
      <c r="F33" s="53"/>
      <c r="G33" s="53"/>
      <c r="H33" s="53"/>
      <c r="I33" s="53"/>
      <c r="J33"/>
    </row>
    <row r="34" spans="1:10" s="2" customFormat="1" ht="18">
      <c r="A34"/>
      <c r="B34"/>
      <c r="C34"/>
      <c r="D34" s="53"/>
      <c r="E34" s="53"/>
      <c r="F34" s="53"/>
      <c r="G34" s="53"/>
      <c r="H34" s="53"/>
      <c r="I34" s="53"/>
      <c r="J34"/>
    </row>
    <row r="35" spans="1:10" s="2" customFormat="1" ht="18">
      <c r="A35"/>
      <c r="B35"/>
      <c r="C35"/>
      <c r="D35" s="53"/>
      <c r="E35" s="53"/>
      <c r="F35" s="53"/>
      <c r="G35" s="53"/>
      <c r="H35" s="53"/>
      <c r="I35" s="53"/>
      <c r="J35"/>
    </row>
    <row r="36" spans="1:10" s="2" customFormat="1" ht="18">
      <c r="A36"/>
      <c r="B36"/>
      <c r="C36"/>
      <c r="D36" s="53"/>
      <c r="E36" s="53"/>
      <c r="F36" s="53"/>
      <c r="G36" s="53"/>
      <c r="H36" s="53"/>
      <c r="I36" s="53"/>
      <c r="J36"/>
    </row>
    <row r="37" spans="1:10" s="2" customFormat="1" ht="18">
      <c r="A37"/>
      <c r="B37"/>
      <c r="C37"/>
      <c r="D37" s="53"/>
      <c r="E37" s="53"/>
      <c r="F37" s="53"/>
      <c r="G37" s="53"/>
      <c r="H37" s="53"/>
      <c r="I37" s="53"/>
      <c r="J37"/>
    </row>
    <row r="38" spans="1:10" s="2" customFormat="1" ht="18">
      <c r="A38"/>
      <c r="B38"/>
      <c r="C38"/>
      <c r="D38" s="53"/>
      <c r="E38" s="53"/>
      <c r="F38" s="53"/>
      <c r="G38" s="53"/>
      <c r="H38" s="53"/>
      <c r="I38" s="53"/>
      <c r="J38"/>
    </row>
    <row r="49" ht="18.7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20.25" customHeight="1"/>
    <row r="115" ht="20.25" customHeight="1"/>
    <row r="116" ht="13.5" customHeight="1"/>
    <row r="117" ht="13.5" customHeight="1"/>
    <row r="118" ht="13.5" customHeight="1"/>
  </sheetData>
  <sheetProtection/>
  <mergeCells count="13">
    <mergeCell ref="D3:J3"/>
    <mergeCell ref="K3:V3"/>
    <mergeCell ref="A5:C5"/>
    <mergeCell ref="A21:B21"/>
    <mergeCell ref="H21:I21"/>
    <mergeCell ref="W3:W4"/>
    <mergeCell ref="X3:X5"/>
    <mergeCell ref="A1:Z1"/>
    <mergeCell ref="A2:Z2"/>
    <mergeCell ref="Y3:Y5"/>
    <mergeCell ref="Z3:Z5"/>
    <mergeCell ref="A3:A4"/>
    <mergeCell ref="B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92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3.7109375" style="5" customWidth="1"/>
    <col min="2" max="2" width="10.8515625" style="5" customWidth="1"/>
    <col min="3" max="3" width="5.7109375" style="5" customWidth="1"/>
    <col min="4" max="11" width="3.421875" style="5" customWidth="1"/>
    <col min="12" max="12" width="3.140625" style="5" customWidth="1"/>
    <col min="13" max="13" width="3.421875" style="5" customWidth="1"/>
    <col min="14" max="14" width="3.28125" style="5" customWidth="1"/>
    <col min="15" max="22" width="3.57421875" style="5" customWidth="1"/>
    <col min="23" max="23" width="3.57421875" style="5" hidden="1" customWidth="1"/>
    <col min="24" max="25" width="3.57421875" style="5" customWidth="1"/>
    <col min="26" max="26" width="3.8515625" style="5" customWidth="1"/>
    <col min="27" max="27" width="3.421875" style="5" customWidth="1"/>
    <col min="28" max="28" width="3.7109375" style="5" customWidth="1"/>
    <col min="29" max="29" width="5.00390625" style="5" customWidth="1"/>
    <col min="30" max="30" width="3.7109375" style="5" customWidth="1"/>
    <col min="31" max="31" width="5.8515625" style="5" customWidth="1"/>
    <col min="32" max="32" width="15.00390625" style="5" customWidth="1"/>
    <col min="33" max="16384" width="9.140625" style="5" customWidth="1"/>
  </cols>
  <sheetData>
    <row r="1" spans="1:39" ht="21">
      <c r="A1" s="1225" t="s">
        <v>822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633"/>
      <c r="AH1" s="633"/>
      <c r="AI1" s="633"/>
      <c r="AJ1" s="633"/>
      <c r="AK1" s="633"/>
      <c r="AL1" s="632"/>
      <c r="AM1" s="632"/>
    </row>
    <row r="2" spans="1:39" ht="21.75" thickBot="1">
      <c r="A2" s="1226" t="s">
        <v>823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  <c r="X2" s="1226"/>
      <c r="Y2" s="1226"/>
      <c r="Z2" s="1226"/>
      <c r="AA2" s="1226"/>
      <c r="AB2" s="1226"/>
      <c r="AC2" s="1226"/>
      <c r="AD2" s="1226"/>
      <c r="AE2" s="1226"/>
      <c r="AF2" s="1226"/>
      <c r="AG2" s="632"/>
      <c r="AH2" s="632"/>
      <c r="AI2" s="632"/>
      <c r="AJ2" s="632"/>
      <c r="AK2" s="632"/>
      <c r="AL2" s="632"/>
      <c r="AM2" s="632"/>
    </row>
    <row r="3" spans="1:39" ht="18.75" customHeight="1" thickTop="1">
      <c r="A3" s="1227" t="s">
        <v>0</v>
      </c>
      <c r="B3" s="1229" t="s">
        <v>1</v>
      </c>
      <c r="C3" s="1230"/>
      <c r="D3" s="1233" t="s">
        <v>2</v>
      </c>
      <c r="E3" s="1234"/>
      <c r="F3" s="1234"/>
      <c r="G3" s="1234"/>
      <c r="H3" s="1234"/>
      <c r="I3" s="1234"/>
      <c r="J3" s="1234"/>
      <c r="K3" s="1234"/>
      <c r="L3" s="1234"/>
      <c r="M3" s="1234"/>
      <c r="N3" s="1235"/>
      <c r="O3" s="1236" t="s">
        <v>3</v>
      </c>
      <c r="P3" s="1237"/>
      <c r="Q3" s="1237"/>
      <c r="R3" s="1237"/>
      <c r="S3" s="1237"/>
      <c r="T3" s="1237"/>
      <c r="U3" s="1237"/>
      <c r="V3" s="1237"/>
      <c r="W3" s="1237"/>
      <c r="X3" s="1237"/>
      <c r="Y3" s="1237"/>
      <c r="Z3" s="1237"/>
      <c r="AA3" s="1237"/>
      <c r="AB3" s="1238"/>
      <c r="AC3" s="1233" t="s">
        <v>266</v>
      </c>
      <c r="AD3" s="1234"/>
      <c r="AE3" s="1234"/>
      <c r="AF3" s="1239"/>
      <c r="AG3" s="623"/>
      <c r="AH3" s="623"/>
      <c r="AI3" s="623"/>
      <c r="AJ3" s="623"/>
      <c r="AK3" s="623"/>
      <c r="AL3" s="632"/>
      <c r="AM3" s="632"/>
    </row>
    <row r="4" spans="1:39" ht="84" customHeight="1">
      <c r="A4" s="1228"/>
      <c r="B4" s="1231"/>
      <c r="C4" s="1232"/>
      <c r="D4" s="595" t="s">
        <v>305</v>
      </c>
      <c r="E4" s="596" t="s">
        <v>322</v>
      </c>
      <c r="F4" s="596" t="s">
        <v>678</v>
      </c>
      <c r="G4" s="596" t="s">
        <v>343</v>
      </c>
      <c r="H4" s="596" t="s">
        <v>824</v>
      </c>
      <c r="I4" s="596" t="s">
        <v>321</v>
      </c>
      <c r="J4" s="596" t="s">
        <v>825</v>
      </c>
      <c r="K4" s="596" t="s">
        <v>826</v>
      </c>
      <c r="L4" s="634" t="s">
        <v>268</v>
      </c>
      <c r="M4" s="1221" t="s">
        <v>269</v>
      </c>
      <c r="N4" s="1221" t="s">
        <v>270</v>
      </c>
      <c r="O4" s="597" t="s">
        <v>827</v>
      </c>
      <c r="P4" s="597" t="s">
        <v>308</v>
      </c>
      <c r="Q4" s="597" t="s">
        <v>720</v>
      </c>
      <c r="R4" s="597" t="s">
        <v>11</v>
      </c>
      <c r="S4" s="597" t="s">
        <v>662</v>
      </c>
      <c r="T4" s="597" t="s">
        <v>307</v>
      </c>
      <c r="U4" s="597" t="s">
        <v>828</v>
      </c>
      <c r="V4" s="597" t="s">
        <v>829</v>
      </c>
      <c r="W4" s="597"/>
      <c r="X4" s="597" t="s">
        <v>310</v>
      </c>
      <c r="Y4" s="635" t="s">
        <v>323</v>
      </c>
      <c r="Z4" s="636" t="s">
        <v>830</v>
      </c>
      <c r="AA4" s="1217" t="s">
        <v>271</v>
      </c>
      <c r="AB4" s="1217" t="s">
        <v>272</v>
      </c>
      <c r="AC4" s="598" t="s">
        <v>273</v>
      </c>
      <c r="AD4" s="1219" t="s">
        <v>274</v>
      </c>
      <c r="AE4" s="1219" t="s">
        <v>275</v>
      </c>
      <c r="AF4" s="1223" t="s">
        <v>243</v>
      </c>
      <c r="AG4" s="623"/>
      <c r="AH4" s="623"/>
      <c r="AI4" s="623"/>
      <c r="AJ4" s="623"/>
      <c r="AK4" s="623"/>
      <c r="AL4" s="632"/>
      <c r="AM4" s="632"/>
    </row>
    <row r="5" spans="1:39" ht="20.25" customHeight="1" thickBot="1">
      <c r="A5" s="1214" t="s">
        <v>14</v>
      </c>
      <c r="B5" s="1215"/>
      <c r="C5" s="1216"/>
      <c r="D5" s="637">
        <v>2</v>
      </c>
      <c r="E5" s="637">
        <v>3</v>
      </c>
      <c r="F5" s="637">
        <v>3</v>
      </c>
      <c r="G5" s="637">
        <v>2</v>
      </c>
      <c r="H5" s="637">
        <v>4</v>
      </c>
      <c r="I5" s="637">
        <v>4</v>
      </c>
      <c r="J5" s="637">
        <v>4</v>
      </c>
      <c r="K5" s="637">
        <v>2</v>
      </c>
      <c r="L5" s="638">
        <f>SUM(D5:K5)</f>
        <v>24</v>
      </c>
      <c r="M5" s="1218"/>
      <c r="N5" s="1218"/>
      <c r="O5" s="599">
        <v>2</v>
      </c>
      <c r="P5" s="599">
        <v>4</v>
      </c>
      <c r="Q5" s="599">
        <v>2</v>
      </c>
      <c r="R5" s="599">
        <v>4</v>
      </c>
      <c r="S5" s="599">
        <v>4</v>
      </c>
      <c r="T5" s="599">
        <v>2</v>
      </c>
      <c r="U5" s="599">
        <v>4</v>
      </c>
      <c r="V5" s="599">
        <v>4</v>
      </c>
      <c r="W5" s="599"/>
      <c r="X5" s="599">
        <v>3</v>
      </c>
      <c r="Y5" s="599">
        <v>1</v>
      </c>
      <c r="Z5" s="639">
        <f>SUM(O5:Y5)</f>
        <v>30</v>
      </c>
      <c r="AA5" s="1222"/>
      <c r="AB5" s="1218"/>
      <c r="AC5" s="600">
        <v>55</v>
      </c>
      <c r="AD5" s="1220"/>
      <c r="AE5" s="1220"/>
      <c r="AF5" s="1224"/>
      <c r="AG5" s="623"/>
      <c r="AH5" s="623"/>
      <c r="AI5" s="623"/>
      <c r="AJ5" s="623"/>
      <c r="AK5" s="623"/>
      <c r="AL5" s="632"/>
      <c r="AM5" s="632"/>
    </row>
    <row r="6" spans="1:39" ht="18.75" thickTop="1">
      <c r="A6" s="640">
        <v>1</v>
      </c>
      <c r="B6" s="601" t="s">
        <v>831</v>
      </c>
      <c r="C6" s="602" t="s">
        <v>25</v>
      </c>
      <c r="D6" s="603">
        <v>7.7</v>
      </c>
      <c r="E6" s="603">
        <v>5.3</v>
      </c>
      <c r="F6" s="603">
        <v>7.6</v>
      </c>
      <c r="G6" s="603">
        <v>6.9</v>
      </c>
      <c r="H6" s="603">
        <v>6.1</v>
      </c>
      <c r="I6" s="604">
        <v>5.5</v>
      </c>
      <c r="J6" s="603">
        <v>7</v>
      </c>
      <c r="K6" s="603">
        <v>6.5</v>
      </c>
      <c r="L6" s="603">
        <f>(D6*$D$5+E6*$E$5+F6*$F$5+G6*$G$5+H6*$H$5+I6*$I$5+J6*$J$5+K6*$K$5)/$L$5</f>
        <v>6.470833333333332</v>
      </c>
      <c r="M6" s="641" t="str">
        <f>IF(L6&gt;=8,"Giỏi",IF(L6&gt;=7,"Kh¸",IF(L6&gt;=6,"Tbk",IF(L6&gt;=5,"TB","Yếu"))))</f>
        <v>Tbk</v>
      </c>
      <c r="N6" s="642" t="s">
        <v>227</v>
      </c>
      <c r="O6" s="605">
        <v>6.5</v>
      </c>
      <c r="P6" s="606">
        <v>7.5</v>
      </c>
      <c r="Q6" s="606">
        <v>7</v>
      </c>
      <c r="R6" s="606">
        <v>6.3</v>
      </c>
      <c r="S6" s="606">
        <v>5.9</v>
      </c>
      <c r="T6" s="606">
        <v>7</v>
      </c>
      <c r="U6" s="606">
        <v>6.1</v>
      </c>
      <c r="V6" s="606">
        <v>6.2</v>
      </c>
      <c r="W6" s="606"/>
      <c r="X6" s="606">
        <v>7</v>
      </c>
      <c r="Y6" s="606">
        <v>5</v>
      </c>
      <c r="Z6" s="643">
        <f>(O6*$O$5+P6*$P$5+Q6*$Q$5+R6*$R$5+S6*$S$5+T6*$T$5+U6*$U$5+V6*$V$5+W6*$W$5+X6*$X$5+Y6*$Y$5)/$Z$5</f>
        <v>6.500000000000001</v>
      </c>
      <c r="AA6" s="644" t="str">
        <f>IF(Z6&gt;=8,"Giỏi",IF(Z6&gt;=7,"Kh",IF(Z6&gt;=6,"Tbk",IF(Z6&gt;=5,"TB","Yếu"))))</f>
        <v>Tbk</v>
      </c>
      <c r="AB6" s="605" t="s">
        <v>325</v>
      </c>
      <c r="AC6" s="16">
        <f aca="true" t="shared" si="0" ref="AC6:AC23">((D6*$D$5+E6*$E$5+F6*$F$5+G6*$G$5+H6*$H$5+I6*$I$5+J6*$J$5+K6*$K$5)+(O6*$O$5+P6*$P$5+Q6*$Q$5+R6*$R$5+S6*$S$5+T6*$T$5+U6*$U$5+V6*$V$5+W6*$W$5+X6*$X$5+Y6*$Y$5))/$AC$5</f>
        <v>6.369090909090909</v>
      </c>
      <c r="AD6" s="607" t="str">
        <f>IF(AC6&gt;=8,"Giỏi",IF(AC6&gt;=7,"Khá",IF(AC6&gt;=6,"Tbk",IF(AC6&gt;=5,"TB","Yếu"))))</f>
        <v>Tbk</v>
      </c>
      <c r="AE6" s="608" t="s">
        <v>325</v>
      </c>
      <c r="AF6" s="609"/>
      <c r="AG6" s="623"/>
      <c r="AH6" s="623"/>
      <c r="AI6" s="623"/>
      <c r="AJ6" s="623"/>
      <c r="AK6" s="623"/>
      <c r="AL6" s="632"/>
      <c r="AM6" s="632"/>
    </row>
    <row r="7" spans="1:39" ht="18">
      <c r="A7" s="645">
        <v>2</v>
      </c>
      <c r="B7" s="610" t="s">
        <v>197</v>
      </c>
      <c r="C7" s="611" t="s">
        <v>203</v>
      </c>
      <c r="D7" s="612">
        <v>7.7</v>
      </c>
      <c r="E7" s="612">
        <v>6.3</v>
      </c>
      <c r="F7" s="612">
        <v>7.5</v>
      </c>
      <c r="G7" s="612">
        <v>7</v>
      </c>
      <c r="H7" s="612">
        <v>5.3</v>
      </c>
      <c r="I7" s="612">
        <v>7.5</v>
      </c>
      <c r="J7" s="612">
        <v>7.5</v>
      </c>
      <c r="K7" s="612">
        <v>8.2</v>
      </c>
      <c r="L7" s="612">
        <f aca="true" t="shared" si="1" ref="L7:L23">(D7*$D$5+E7*$E$5+F7*$F$5+G7*$G$5+H7*$H$5+I7*$I$5+J7*$J$5+K7*$K$5)/$L$5</f>
        <v>7.016666666666667</v>
      </c>
      <c r="M7" s="641" t="str">
        <f>IF(L7&gt;=8,"Giỏi",IF(L7&gt;=7,"Kh¸",IF(L7&gt;=6,"Tbk",IF(L7&gt;=5,"TB","Yếu"))))</f>
        <v>Kh¸</v>
      </c>
      <c r="N7" s="646" t="s">
        <v>248</v>
      </c>
      <c r="O7" s="613">
        <v>6.1</v>
      </c>
      <c r="P7" s="614">
        <v>6.5</v>
      </c>
      <c r="Q7" s="614">
        <v>8.3</v>
      </c>
      <c r="R7" s="614">
        <v>5.8</v>
      </c>
      <c r="S7" s="614">
        <v>6.2</v>
      </c>
      <c r="T7" s="614">
        <v>7</v>
      </c>
      <c r="U7" s="614">
        <v>6</v>
      </c>
      <c r="V7" s="614">
        <v>6.7</v>
      </c>
      <c r="W7" s="614"/>
      <c r="X7" s="614">
        <v>7</v>
      </c>
      <c r="Y7" s="614">
        <v>6</v>
      </c>
      <c r="Z7" s="647">
        <f aca="true" t="shared" si="2" ref="Z7:Z23">(O7*$O$5+P7*$P$5+Q7*$Q$5+R7*$R$5+S7*$S$5+T7*$T$5+U7*$U$5+V7*$V$5+W7*$W$5+X7*$X$5+Y7*$Y$5)/$Z$5</f>
        <v>6.486666666666667</v>
      </c>
      <c r="AA7" s="641" t="str">
        <f aca="true" t="shared" si="3" ref="AA7:AA23">IF(Z7&gt;=8,"Giỏi",IF(Z7&gt;=7,"Kh",IF(Z7&gt;=6,"Tbk",IF(Z7&gt;=5,"TB","Yếu"))))</f>
        <v>Tbk</v>
      </c>
      <c r="AB7" s="613" t="s">
        <v>325</v>
      </c>
      <c r="AC7" s="17">
        <f t="shared" si="0"/>
        <v>6.6</v>
      </c>
      <c r="AD7" s="615" t="str">
        <f aca="true" t="shared" si="4" ref="AD7:AD23">IF(AC7&gt;=8,"Giỏi",IF(AC7&gt;=7,"Khá",IF(AC7&gt;=6,"Tbk",IF(AC7&gt;=5,"TB","Yếu"))))</f>
        <v>Tbk</v>
      </c>
      <c r="AE7" s="616" t="s">
        <v>325</v>
      </c>
      <c r="AF7" s="617"/>
      <c r="AG7" s="623"/>
      <c r="AH7" s="623"/>
      <c r="AI7" s="623"/>
      <c r="AJ7" s="623"/>
      <c r="AK7" s="623"/>
      <c r="AL7" s="632"/>
      <c r="AM7" s="632"/>
    </row>
    <row r="8" spans="1:39" ht="18">
      <c r="A8" s="645">
        <v>3</v>
      </c>
      <c r="B8" s="610" t="s">
        <v>832</v>
      </c>
      <c r="C8" s="611" t="s">
        <v>833</v>
      </c>
      <c r="D8" s="612">
        <v>7.3</v>
      </c>
      <c r="E8" s="612">
        <v>6</v>
      </c>
      <c r="F8" s="612">
        <v>6.8</v>
      </c>
      <c r="G8" s="612">
        <v>6.7</v>
      </c>
      <c r="H8" s="612">
        <v>5.8</v>
      </c>
      <c r="I8" s="612">
        <v>7.2</v>
      </c>
      <c r="J8" s="612">
        <v>5.5</v>
      </c>
      <c r="K8" s="612">
        <v>6.8</v>
      </c>
      <c r="L8" s="612">
        <f t="shared" si="1"/>
        <v>6.416666666666667</v>
      </c>
      <c r="M8" s="641" t="str">
        <f aca="true" t="shared" si="5" ref="M8:M23">IF(L8&gt;=8,"Giỏi",IF(L8&gt;=7,"Kh¸",IF(L8&gt;=6,"Tbk",IF(L8&gt;=5,"TB","Yếu"))))</f>
        <v>Tbk</v>
      </c>
      <c r="N8" s="646" t="s">
        <v>227</v>
      </c>
      <c r="O8" s="613">
        <v>6.1</v>
      </c>
      <c r="P8" s="614">
        <v>6.3</v>
      </c>
      <c r="Q8" s="614">
        <v>6</v>
      </c>
      <c r="R8" s="614">
        <v>6.3</v>
      </c>
      <c r="S8" s="614">
        <v>1.4</v>
      </c>
      <c r="T8" s="614">
        <v>6</v>
      </c>
      <c r="U8" s="614">
        <v>5</v>
      </c>
      <c r="V8" s="614">
        <v>6.3</v>
      </c>
      <c r="W8" s="614"/>
      <c r="X8" s="614">
        <v>7.5</v>
      </c>
      <c r="Y8" s="614">
        <v>5</v>
      </c>
      <c r="Z8" s="647">
        <f t="shared" si="2"/>
        <v>5.496666666666666</v>
      </c>
      <c r="AA8" s="641" t="str">
        <f t="shared" si="3"/>
        <v>TB</v>
      </c>
      <c r="AB8" s="613" t="s">
        <v>227</v>
      </c>
      <c r="AC8" s="17">
        <f t="shared" si="0"/>
        <v>5.798181818181818</v>
      </c>
      <c r="AD8" s="615" t="str">
        <f t="shared" si="4"/>
        <v>TB</v>
      </c>
      <c r="AE8" s="616" t="s">
        <v>140</v>
      </c>
      <c r="AF8" s="617"/>
      <c r="AG8" s="623"/>
      <c r="AH8" s="623"/>
      <c r="AI8" s="623"/>
      <c r="AJ8" s="623"/>
      <c r="AK8" s="623"/>
      <c r="AL8" s="632"/>
      <c r="AM8" s="632"/>
    </row>
    <row r="9" spans="1:39" ht="18">
      <c r="A9" s="645">
        <v>4</v>
      </c>
      <c r="B9" s="618" t="s">
        <v>569</v>
      </c>
      <c r="C9" s="619" t="s">
        <v>314</v>
      </c>
      <c r="D9" s="612">
        <v>7.7</v>
      </c>
      <c r="E9" s="612">
        <v>7.2</v>
      </c>
      <c r="F9" s="612">
        <v>6.7</v>
      </c>
      <c r="G9" s="612">
        <v>6.5</v>
      </c>
      <c r="H9" s="612">
        <v>6.4</v>
      </c>
      <c r="I9" s="612">
        <v>5.2</v>
      </c>
      <c r="J9" s="612">
        <v>5.8</v>
      </c>
      <c r="K9" s="612">
        <v>6.8</v>
      </c>
      <c r="L9" s="612">
        <f t="shared" si="1"/>
        <v>6.387499999999999</v>
      </c>
      <c r="M9" s="641" t="str">
        <f t="shared" si="5"/>
        <v>Tbk</v>
      </c>
      <c r="N9" s="646" t="s">
        <v>248</v>
      </c>
      <c r="O9" s="613">
        <v>5.5</v>
      </c>
      <c r="P9" s="614">
        <v>7</v>
      </c>
      <c r="Q9" s="614">
        <v>6.5</v>
      </c>
      <c r="R9" s="614">
        <v>3</v>
      </c>
      <c r="S9" s="614">
        <v>5.1</v>
      </c>
      <c r="T9" s="620">
        <v>6.8</v>
      </c>
      <c r="U9" s="614">
        <v>6.2</v>
      </c>
      <c r="V9" s="614">
        <v>6.7</v>
      </c>
      <c r="W9" s="614"/>
      <c r="X9" s="614">
        <v>7</v>
      </c>
      <c r="Y9" s="614">
        <v>7</v>
      </c>
      <c r="Z9" s="647">
        <f t="shared" si="2"/>
        <v>5.92</v>
      </c>
      <c r="AA9" s="641" t="str">
        <f t="shared" si="3"/>
        <v>TB</v>
      </c>
      <c r="AB9" s="613" t="s">
        <v>325</v>
      </c>
      <c r="AC9" s="17">
        <f t="shared" si="0"/>
        <v>6.016363636363636</v>
      </c>
      <c r="AD9" s="615" t="str">
        <f t="shared" si="4"/>
        <v>Tbk</v>
      </c>
      <c r="AE9" s="616" t="s">
        <v>325</v>
      </c>
      <c r="AF9" s="617"/>
      <c r="AG9" s="623"/>
      <c r="AH9" s="623"/>
      <c r="AI9" s="623"/>
      <c r="AJ9" s="623"/>
      <c r="AK9" s="623"/>
      <c r="AL9" s="632"/>
      <c r="AM9" s="632"/>
    </row>
    <row r="10" spans="1:39" ht="18">
      <c r="A10" s="645">
        <v>5</v>
      </c>
      <c r="B10" s="618" t="s">
        <v>303</v>
      </c>
      <c r="C10" s="619" t="s">
        <v>206</v>
      </c>
      <c r="D10" s="612">
        <v>8</v>
      </c>
      <c r="E10" s="612">
        <v>7.2</v>
      </c>
      <c r="F10" s="612">
        <v>6.8</v>
      </c>
      <c r="G10" s="612">
        <v>6.1</v>
      </c>
      <c r="H10" s="612">
        <v>5.8</v>
      </c>
      <c r="I10" s="621">
        <v>7.3</v>
      </c>
      <c r="J10" s="612">
        <v>7.8</v>
      </c>
      <c r="K10" s="612">
        <v>7.2</v>
      </c>
      <c r="L10" s="612">
        <f t="shared" si="1"/>
        <v>7.008333333333334</v>
      </c>
      <c r="M10" s="641" t="str">
        <f t="shared" si="5"/>
        <v>Kh¸</v>
      </c>
      <c r="N10" s="646" t="s">
        <v>248</v>
      </c>
      <c r="O10" s="613">
        <v>5.5</v>
      </c>
      <c r="P10" s="614">
        <v>6.5</v>
      </c>
      <c r="Q10" s="614">
        <v>6</v>
      </c>
      <c r="R10" s="614">
        <v>5.8</v>
      </c>
      <c r="S10" s="614">
        <v>4.9</v>
      </c>
      <c r="T10" s="614">
        <v>6.8</v>
      </c>
      <c r="U10" s="614">
        <v>6.5</v>
      </c>
      <c r="V10" s="614">
        <v>5.7</v>
      </c>
      <c r="W10" s="614"/>
      <c r="X10" s="614">
        <v>7</v>
      </c>
      <c r="Y10" s="620">
        <v>8</v>
      </c>
      <c r="Z10" s="647">
        <f t="shared" si="2"/>
        <v>6.106666666666667</v>
      </c>
      <c r="AA10" s="641" t="str">
        <f t="shared" si="3"/>
        <v>Tbk</v>
      </c>
      <c r="AB10" s="648" t="s">
        <v>227</v>
      </c>
      <c r="AC10" s="17">
        <f t="shared" si="0"/>
        <v>6.38909090909091</v>
      </c>
      <c r="AD10" s="615" t="str">
        <f t="shared" si="4"/>
        <v>Tbk</v>
      </c>
      <c r="AE10" s="616" t="s">
        <v>325</v>
      </c>
      <c r="AF10" s="617"/>
      <c r="AG10" s="623"/>
      <c r="AH10" s="623"/>
      <c r="AI10" s="623"/>
      <c r="AJ10" s="623"/>
      <c r="AK10" s="623"/>
      <c r="AL10" s="632"/>
      <c r="AM10" s="632"/>
    </row>
    <row r="11" spans="1:39" ht="18">
      <c r="A11" s="645">
        <v>6</v>
      </c>
      <c r="B11" s="618" t="s">
        <v>834</v>
      </c>
      <c r="C11" s="619" t="s">
        <v>835</v>
      </c>
      <c r="D11" s="612">
        <v>8</v>
      </c>
      <c r="E11" s="612">
        <v>8.1</v>
      </c>
      <c r="F11" s="612">
        <v>8.5</v>
      </c>
      <c r="G11" s="612">
        <v>8</v>
      </c>
      <c r="H11" s="612">
        <v>8.1</v>
      </c>
      <c r="I11" s="621">
        <v>8.7</v>
      </c>
      <c r="J11" s="612">
        <v>8</v>
      </c>
      <c r="K11" s="612">
        <v>8</v>
      </c>
      <c r="L11" s="612">
        <f t="shared" si="1"/>
        <v>8.208333333333334</v>
      </c>
      <c r="M11" s="641" t="str">
        <f t="shared" si="5"/>
        <v>Giỏi</v>
      </c>
      <c r="N11" s="646" t="s">
        <v>280</v>
      </c>
      <c r="O11" s="614">
        <v>8</v>
      </c>
      <c r="P11" s="614">
        <v>9</v>
      </c>
      <c r="Q11" s="614">
        <v>8.3</v>
      </c>
      <c r="R11" s="614">
        <v>8.3</v>
      </c>
      <c r="S11" s="614">
        <v>7.9</v>
      </c>
      <c r="T11" s="614">
        <v>8</v>
      </c>
      <c r="U11" s="614">
        <v>8</v>
      </c>
      <c r="V11" s="620">
        <v>8.2</v>
      </c>
      <c r="W11" s="614"/>
      <c r="X11" s="614">
        <v>7.5</v>
      </c>
      <c r="Y11" s="614">
        <v>6</v>
      </c>
      <c r="Z11" s="647">
        <f t="shared" si="2"/>
        <v>8.09</v>
      </c>
      <c r="AA11" s="641" t="str">
        <f t="shared" si="3"/>
        <v>Giỏi</v>
      </c>
      <c r="AB11" s="648" t="s">
        <v>280</v>
      </c>
      <c r="AC11" s="17">
        <f t="shared" si="0"/>
        <v>7.994545454545454</v>
      </c>
      <c r="AD11" s="615" t="str">
        <f t="shared" si="4"/>
        <v>Khá</v>
      </c>
      <c r="AE11" s="622" t="s">
        <v>280</v>
      </c>
      <c r="AF11" s="617"/>
      <c r="AG11" s="623"/>
      <c r="AH11" s="623"/>
      <c r="AI11" s="623"/>
      <c r="AJ11" s="623"/>
      <c r="AK11" s="623"/>
      <c r="AL11" s="632"/>
      <c r="AM11" s="632"/>
    </row>
    <row r="12" spans="1:39" ht="15">
      <c r="A12" s="645">
        <v>7</v>
      </c>
      <c r="B12" s="618" t="s">
        <v>836</v>
      </c>
      <c r="C12" s="619" t="s">
        <v>145</v>
      </c>
      <c r="D12" s="612">
        <v>7.8</v>
      </c>
      <c r="E12" s="612">
        <v>7.4</v>
      </c>
      <c r="F12" s="612">
        <v>8.2</v>
      </c>
      <c r="G12" s="612">
        <v>7.6</v>
      </c>
      <c r="H12" s="612">
        <v>8.1</v>
      </c>
      <c r="I12" s="621">
        <v>8.3</v>
      </c>
      <c r="J12" s="612">
        <v>7.8</v>
      </c>
      <c r="K12" s="621">
        <v>8.7</v>
      </c>
      <c r="L12" s="612">
        <f t="shared" si="1"/>
        <v>7.991666666666666</v>
      </c>
      <c r="M12" s="641" t="str">
        <f t="shared" si="5"/>
        <v>Kh¸</v>
      </c>
      <c r="N12" s="646" t="s">
        <v>280</v>
      </c>
      <c r="O12" s="613">
        <v>7.5</v>
      </c>
      <c r="P12" s="614">
        <v>8.8</v>
      </c>
      <c r="Q12" s="614">
        <v>8.3</v>
      </c>
      <c r="R12" s="614">
        <v>8.3</v>
      </c>
      <c r="S12" s="614">
        <v>8.4</v>
      </c>
      <c r="T12" s="614">
        <v>8.3</v>
      </c>
      <c r="U12" s="614">
        <v>8</v>
      </c>
      <c r="V12" s="614">
        <v>8.2</v>
      </c>
      <c r="W12" s="614"/>
      <c r="X12" s="614">
        <v>7</v>
      </c>
      <c r="Y12" s="614">
        <v>7</v>
      </c>
      <c r="Z12" s="647">
        <f t="shared" si="2"/>
        <v>8.1</v>
      </c>
      <c r="AA12" s="641" t="str">
        <f t="shared" si="3"/>
        <v>Giỏi</v>
      </c>
      <c r="AB12" s="648" t="s">
        <v>280</v>
      </c>
      <c r="AC12" s="17">
        <f t="shared" si="0"/>
        <v>7.905454545454544</v>
      </c>
      <c r="AD12" s="615" t="str">
        <f t="shared" si="4"/>
        <v>Khá</v>
      </c>
      <c r="AE12" s="622" t="s">
        <v>280</v>
      </c>
      <c r="AF12" s="617"/>
      <c r="AG12" s="632"/>
      <c r="AH12" s="632"/>
      <c r="AI12" s="632"/>
      <c r="AJ12" s="632"/>
      <c r="AK12" s="632"/>
      <c r="AL12" s="632"/>
      <c r="AM12" s="632"/>
    </row>
    <row r="13" spans="1:39" ht="15">
      <c r="A13" s="645">
        <v>8</v>
      </c>
      <c r="B13" s="618" t="s">
        <v>384</v>
      </c>
      <c r="C13" s="619" t="s">
        <v>262</v>
      </c>
      <c r="D13" s="612">
        <v>7.5</v>
      </c>
      <c r="E13" s="612">
        <v>6.9</v>
      </c>
      <c r="F13" s="612">
        <v>6.3</v>
      </c>
      <c r="G13" s="612">
        <v>7</v>
      </c>
      <c r="H13" s="612">
        <v>6.3</v>
      </c>
      <c r="I13" s="612">
        <v>6.5</v>
      </c>
      <c r="J13" s="612">
        <v>6.8</v>
      </c>
      <c r="K13" s="612">
        <v>6.7</v>
      </c>
      <c r="L13" s="612">
        <f t="shared" si="1"/>
        <v>6.683333333333334</v>
      </c>
      <c r="M13" s="641" t="str">
        <f t="shared" si="5"/>
        <v>Tbk</v>
      </c>
      <c r="N13" s="646" t="s">
        <v>227</v>
      </c>
      <c r="O13" s="613">
        <v>5.5</v>
      </c>
      <c r="P13" s="614">
        <v>5.8</v>
      </c>
      <c r="Q13" s="614">
        <v>7.3</v>
      </c>
      <c r="R13" s="614">
        <v>6.3</v>
      </c>
      <c r="S13" s="614">
        <v>5.7</v>
      </c>
      <c r="T13" s="614">
        <v>6</v>
      </c>
      <c r="U13" s="614">
        <v>5.4</v>
      </c>
      <c r="V13" s="614">
        <v>6</v>
      </c>
      <c r="W13" s="614"/>
      <c r="X13" s="614">
        <v>6.5</v>
      </c>
      <c r="Y13" s="614">
        <v>5</v>
      </c>
      <c r="Z13" s="647">
        <f t="shared" si="2"/>
        <v>5.963333333333334</v>
      </c>
      <c r="AA13" s="641" t="str">
        <f t="shared" si="3"/>
        <v>TB</v>
      </c>
      <c r="AB13" s="649" t="s">
        <v>248</v>
      </c>
      <c r="AC13" s="17">
        <f t="shared" si="0"/>
        <v>6.169090909090909</v>
      </c>
      <c r="AD13" s="615" t="str">
        <f t="shared" si="4"/>
        <v>Tbk</v>
      </c>
      <c r="AE13" s="616" t="s">
        <v>325</v>
      </c>
      <c r="AF13" s="617"/>
      <c r="AG13" s="632"/>
      <c r="AH13" s="632"/>
      <c r="AI13" s="632"/>
      <c r="AJ13" s="632"/>
      <c r="AK13" s="632"/>
      <c r="AL13" s="632"/>
      <c r="AM13" s="632"/>
    </row>
    <row r="14" spans="1:39" ht="15">
      <c r="A14" s="645">
        <v>9</v>
      </c>
      <c r="B14" s="618" t="s">
        <v>837</v>
      </c>
      <c r="C14" s="619" t="s">
        <v>315</v>
      </c>
      <c r="D14" s="612">
        <v>7.5</v>
      </c>
      <c r="E14" s="612">
        <v>6.7</v>
      </c>
      <c r="F14" s="612">
        <v>6.9</v>
      </c>
      <c r="G14" s="612">
        <v>7</v>
      </c>
      <c r="H14" s="612">
        <v>6.1</v>
      </c>
      <c r="I14" s="612">
        <v>7.3</v>
      </c>
      <c r="J14" s="612">
        <v>7</v>
      </c>
      <c r="K14" s="612">
        <v>7</v>
      </c>
      <c r="L14" s="612">
        <f t="shared" si="1"/>
        <v>6.891666666666668</v>
      </c>
      <c r="M14" s="641" t="str">
        <f t="shared" si="5"/>
        <v>Tbk</v>
      </c>
      <c r="N14" s="646" t="s">
        <v>227</v>
      </c>
      <c r="O14" s="613">
        <v>4.8</v>
      </c>
      <c r="P14" s="614">
        <v>7.5</v>
      </c>
      <c r="Q14" s="614">
        <v>6</v>
      </c>
      <c r="R14" s="614">
        <v>0</v>
      </c>
      <c r="S14" s="614">
        <v>2.1</v>
      </c>
      <c r="T14" s="614">
        <v>6</v>
      </c>
      <c r="U14" s="614">
        <v>6.7</v>
      </c>
      <c r="V14" s="614">
        <v>6.2</v>
      </c>
      <c r="W14" s="614"/>
      <c r="X14" s="614">
        <v>7</v>
      </c>
      <c r="Y14" s="614">
        <v>5</v>
      </c>
      <c r="Z14" s="647">
        <f t="shared" si="2"/>
        <v>4.986666666666666</v>
      </c>
      <c r="AA14" s="641" t="str">
        <f t="shared" si="3"/>
        <v>Yếu</v>
      </c>
      <c r="AB14" s="648" t="s">
        <v>227</v>
      </c>
      <c r="AC14" s="17">
        <f t="shared" si="0"/>
        <v>5.7272727272727275</v>
      </c>
      <c r="AD14" s="615" t="str">
        <f t="shared" si="4"/>
        <v>TB</v>
      </c>
      <c r="AE14" s="616" t="s">
        <v>140</v>
      </c>
      <c r="AF14" s="617"/>
      <c r="AG14" s="632"/>
      <c r="AH14" s="632"/>
      <c r="AI14" s="632"/>
      <c r="AJ14" s="632"/>
      <c r="AK14" s="632"/>
      <c r="AL14" s="632"/>
      <c r="AM14" s="632"/>
    </row>
    <row r="15" spans="1:39" ht="15">
      <c r="A15" s="645">
        <v>10</v>
      </c>
      <c r="B15" s="610" t="s">
        <v>838</v>
      </c>
      <c r="C15" s="619" t="s">
        <v>233</v>
      </c>
      <c r="D15" s="612">
        <v>7</v>
      </c>
      <c r="E15" s="612">
        <v>6.1</v>
      </c>
      <c r="F15" s="612">
        <v>6.8</v>
      </c>
      <c r="G15" s="612">
        <v>7</v>
      </c>
      <c r="H15" s="612">
        <v>6.2</v>
      </c>
      <c r="I15" s="612">
        <v>8</v>
      </c>
      <c r="J15" s="612">
        <v>6</v>
      </c>
      <c r="K15" s="612">
        <v>7.2</v>
      </c>
      <c r="L15" s="612">
        <f t="shared" si="1"/>
        <v>6.745833333333334</v>
      </c>
      <c r="M15" s="641" t="str">
        <f t="shared" si="5"/>
        <v>Tbk</v>
      </c>
      <c r="N15" s="646" t="s">
        <v>248</v>
      </c>
      <c r="O15" s="613">
        <v>6.5</v>
      </c>
      <c r="P15" s="614">
        <v>7.3</v>
      </c>
      <c r="Q15" s="620">
        <v>8.3</v>
      </c>
      <c r="R15" s="614">
        <v>6.5</v>
      </c>
      <c r="S15" s="620">
        <v>6.2</v>
      </c>
      <c r="T15" s="614">
        <v>7</v>
      </c>
      <c r="U15" s="614">
        <v>7</v>
      </c>
      <c r="V15" s="614">
        <v>7.2</v>
      </c>
      <c r="W15" s="620"/>
      <c r="X15" s="620">
        <v>6</v>
      </c>
      <c r="Y15" s="620">
        <v>5</v>
      </c>
      <c r="Z15" s="647">
        <f t="shared" si="2"/>
        <v>6.780000000000001</v>
      </c>
      <c r="AA15" s="641" t="str">
        <f t="shared" si="3"/>
        <v>Tbk</v>
      </c>
      <c r="AB15" s="648" t="s">
        <v>248</v>
      </c>
      <c r="AC15" s="17">
        <f t="shared" si="0"/>
        <v>6.641818181818183</v>
      </c>
      <c r="AD15" s="615" t="str">
        <f t="shared" si="4"/>
        <v>Tbk</v>
      </c>
      <c r="AE15" s="616" t="s">
        <v>325</v>
      </c>
      <c r="AF15" s="617"/>
      <c r="AG15" s="632"/>
      <c r="AH15" s="632"/>
      <c r="AI15" s="632"/>
      <c r="AJ15" s="632"/>
      <c r="AK15" s="632"/>
      <c r="AL15" s="632"/>
      <c r="AM15" s="632"/>
    </row>
    <row r="16" spans="1:39" ht="15">
      <c r="A16" s="645">
        <v>11</v>
      </c>
      <c r="B16" s="618" t="s">
        <v>834</v>
      </c>
      <c r="C16" s="619" t="s">
        <v>839</v>
      </c>
      <c r="D16" s="612">
        <v>6.8</v>
      </c>
      <c r="E16" s="612">
        <v>6.5</v>
      </c>
      <c r="F16" s="612">
        <v>6.9</v>
      </c>
      <c r="G16" s="612">
        <v>7.3</v>
      </c>
      <c r="H16" s="612">
        <v>6.2</v>
      </c>
      <c r="I16" s="612">
        <v>8</v>
      </c>
      <c r="J16" s="612">
        <v>7.5</v>
      </c>
      <c r="K16" s="612">
        <v>7.2</v>
      </c>
      <c r="L16" s="612">
        <f t="shared" si="1"/>
        <v>7.066666666666666</v>
      </c>
      <c r="M16" s="641" t="str">
        <f t="shared" si="5"/>
        <v>Kh¸</v>
      </c>
      <c r="N16" s="646" t="s">
        <v>248</v>
      </c>
      <c r="O16" s="613">
        <v>6.1</v>
      </c>
      <c r="P16" s="614">
        <v>8</v>
      </c>
      <c r="Q16" s="614">
        <v>8.3</v>
      </c>
      <c r="R16" s="614">
        <v>6.5</v>
      </c>
      <c r="S16" s="614">
        <v>5.7</v>
      </c>
      <c r="T16" s="614">
        <v>7</v>
      </c>
      <c r="U16" s="614">
        <v>7</v>
      </c>
      <c r="V16" s="614">
        <v>7.2</v>
      </c>
      <c r="W16" s="614"/>
      <c r="X16" s="614">
        <v>7.5</v>
      </c>
      <c r="Y16" s="620">
        <v>5</v>
      </c>
      <c r="Z16" s="647">
        <f t="shared" si="2"/>
        <v>6.9300000000000015</v>
      </c>
      <c r="AA16" s="641" t="str">
        <f t="shared" si="3"/>
        <v>Tbk</v>
      </c>
      <c r="AB16" s="648" t="s">
        <v>248</v>
      </c>
      <c r="AC16" s="17">
        <f t="shared" si="0"/>
        <v>6.863636363636363</v>
      </c>
      <c r="AD16" s="615" t="str">
        <f t="shared" si="4"/>
        <v>Tbk</v>
      </c>
      <c r="AE16" s="616" t="s">
        <v>325</v>
      </c>
      <c r="AF16" s="617"/>
      <c r="AG16" s="632"/>
      <c r="AH16" s="632"/>
      <c r="AI16" s="632"/>
      <c r="AJ16" s="632"/>
      <c r="AK16" s="632"/>
      <c r="AL16" s="632"/>
      <c r="AM16" s="632"/>
    </row>
    <row r="17" spans="1:39" ht="15">
      <c r="A17" s="645">
        <v>12</v>
      </c>
      <c r="B17" s="618" t="s">
        <v>840</v>
      </c>
      <c r="C17" s="619" t="s">
        <v>235</v>
      </c>
      <c r="D17" s="612">
        <v>7.3</v>
      </c>
      <c r="E17" s="612">
        <v>6.4</v>
      </c>
      <c r="F17" s="621">
        <v>5.4</v>
      </c>
      <c r="G17" s="612">
        <v>7</v>
      </c>
      <c r="H17" s="621">
        <v>6.7</v>
      </c>
      <c r="I17" s="612">
        <v>6.7</v>
      </c>
      <c r="J17" s="612">
        <v>6.8</v>
      </c>
      <c r="K17" s="612">
        <v>7</v>
      </c>
      <c r="L17" s="612">
        <f t="shared" si="1"/>
        <v>6.616666666666666</v>
      </c>
      <c r="M17" s="641" t="str">
        <f t="shared" si="5"/>
        <v>Tbk</v>
      </c>
      <c r="N17" s="646" t="s">
        <v>248</v>
      </c>
      <c r="O17" s="613">
        <v>5.3</v>
      </c>
      <c r="P17" s="614">
        <v>6.5</v>
      </c>
      <c r="Q17" s="614">
        <v>6.5</v>
      </c>
      <c r="R17" s="614">
        <v>5.8</v>
      </c>
      <c r="S17" s="614">
        <v>5.7</v>
      </c>
      <c r="T17" s="620">
        <v>7</v>
      </c>
      <c r="U17" s="614">
        <v>5.6</v>
      </c>
      <c r="V17" s="614">
        <v>7.3</v>
      </c>
      <c r="W17" s="620"/>
      <c r="X17" s="620">
        <v>7</v>
      </c>
      <c r="Y17" s="620">
        <v>5</v>
      </c>
      <c r="Z17" s="647">
        <f t="shared" si="2"/>
        <v>6.239999999999999</v>
      </c>
      <c r="AA17" s="641" t="str">
        <f t="shared" si="3"/>
        <v>Tbk</v>
      </c>
      <c r="AB17" s="648" t="s">
        <v>248</v>
      </c>
      <c r="AC17" s="17">
        <f t="shared" si="0"/>
        <v>6.290909090909091</v>
      </c>
      <c r="AD17" s="615" t="str">
        <f t="shared" si="4"/>
        <v>Tbk</v>
      </c>
      <c r="AE17" s="616" t="s">
        <v>325</v>
      </c>
      <c r="AF17" s="617"/>
      <c r="AG17" s="632"/>
      <c r="AH17" s="632"/>
      <c r="AI17" s="632"/>
      <c r="AJ17" s="632"/>
      <c r="AK17" s="632"/>
      <c r="AL17" s="632"/>
      <c r="AM17" s="632"/>
    </row>
    <row r="18" spans="1:39" ht="15">
      <c r="A18" s="645">
        <v>13</v>
      </c>
      <c r="B18" s="618" t="s">
        <v>841</v>
      </c>
      <c r="C18" s="619" t="s">
        <v>60</v>
      </c>
      <c r="D18" s="612">
        <v>7.5</v>
      </c>
      <c r="E18" s="612">
        <v>5.5</v>
      </c>
      <c r="F18" s="612">
        <v>7.2</v>
      </c>
      <c r="G18" s="612">
        <v>7</v>
      </c>
      <c r="H18" s="612">
        <v>6.2</v>
      </c>
      <c r="I18" s="612">
        <v>7.2</v>
      </c>
      <c r="J18" s="612">
        <v>7.5</v>
      </c>
      <c r="K18" s="612">
        <v>7.2</v>
      </c>
      <c r="L18" s="612">
        <f t="shared" si="1"/>
        <v>6.879166666666666</v>
      </c>
      <c r="M18" s="641" t="str">
        <f t="shared" si="5"/>
        <v>Tbk</v>
      </c>
      <c r="N18" s="646" t="s">
        <v>227</v>
      </c>
      <c r="O18" s="614">
        <v>3</v>
      </c>
      <c r="P18" s="614">
        <v>7</v>
      </c>
      <c r="Q18" s="614">
        <v>6.5</v>
      </c>
      <c r="R18" s="614">
        <v>5.5</v>
      </c>
      <c r="S18" s="614">
        <v>2.1</v>
      </c>
      <c r="T18" s="614">
        <v>6</v>
      </c>
      <c r="U18" s="614">
        <v>6</v>
      </c>
      <c r="V18" s="614">
        <v>6.2</v>
      </c>
      <c r="W18" s="614"/>
      <c r="X18" s="614">
        <v>6.5</v>
      </c>
      <c r="Y18" s="614">
        <v>6</v>
      </c>
      <c r="Z18" s="647">
        <f t="shared" si="2"/>
        <v>5.456666666666667</v>
      </c>
      <c r="AA18" s="641" t="str">
        <f t="shared" si="3"/>
        <v>TB</v>
      </c>
      <c r="AB18" s="648" t="s">
        <v>227</v>
      </c>
      <c r="AC18" s="17">
        <f t="shared" si="0"/>
        <v>5.9781818181818185</v>
      </c>
      <c r="AD18" s="615" t="str">
        <f t="shared" si="4"/>
        <v>TB</v>
      </c>
      <c r="AE18" s="616" t="s">
        <v>140</v>
      </c>
      <c r="AF18" s="617"/>
      <c r="AG18" s="632"/>
      <c r="AH18" s="632"/>
      <c r="AI18" s="632"/>
      <c r="AJ18" s="632"/>
      <c r="AK18" s="632"/>
      <c r="AL18" s="632"/>
      <c r="AM18" s="632"/>
    </row>
    <row r="19" spans="1:39" ht="15">
      <c r="A19" s="645">
        <v>14</v>
      </c>
      <c r="B19" s="618" t="s">
        <v>207</v>
      </c>
      <c r="C19" s="619" t="s">
        <v>212</v>
      </c>
      <c r="D19" s="612">
        <v>6.5</v>
      </c>
      <c r="E19" s="612">
        <v>6.3</v>
      </c>
      <c r="F19" s="612">
        <v>6.9</v>
      </c>
      <c r="G19" s="612">
        <v>6.8</v>
      </c>
      <c r="H19" s="612">
        <v>6.8</v>
      </c>
      <c r="I19" s="612">
        <v>6.7</v>
      </c>
      <c r="J19" s="612">
        <v>6.3</v>
      </c>
      <c r="K19" s="612">
        <v>7</v>
      </c>
      <c r="L19" s="612">
        <f t="shared" si="1"/>
        <v>6.641666666666667</v>
      </c>
      <c r="M19" s="641" t="str">
        <f t="shared" si="5"/>
        <v>Tbk</v>
      </c>
      <c r="N19" s="646" t="s">
        <v>227</v>
      </c>
      <c r="O19" s="613">
        <v>4.6</v>
      </c>
      <c r="P19" s="614">
        <v>6.5</v>
      </c>
      <c r="Q19" s="614">
        <v>7.3</v>
      </c>
      <c r="R19" s="614">
        <v>4.5</v>
      </c>
      <c r="S19" s="614">
        <v>5.7</v>
      </c>
      <c r="T19" s="620">
        <v>7</v>
      </c>
      <c r="U19" s="614">
        <v>5.7</v>
      </c>
      <c r="V19" s="620">
        <v>6.7</v>
      </c>
      <c r="W19" s="620"/>
      <c r="X19" s="620">
        <v>7</v>
      </c>
      <c r="Y19" s="620">
        <v>6</v>
      </c>
      <c r="Z19" s="647">
        <f t="shared" si="2"/>
        <v>6.040000000000001</v>
      </c>
      <c r="AA19" s="641" t="str">
        <f t="shared" si="3"/>
        <v>Tbk</v>
      </c>
      <c r="AB19" s="649" t="s">
        <v>227</v>
      </c>
      <c r="AC19" s="17">
        <f t="shared" si="0"/>
        <v>6.192727272727273</v>
      </c>
      <c r="AD19" s="615" t="str">
        <f t="shared" si="4"/>
        <v>Tbk</v>
      </c>
      <c r="AE19" s="616" t="s">
        <v>140</v>
      </c>
      <c r="AF19" s="617"/>
      <c r="AG19" s="632"/>
      <c r="AH19" s="632"/>
      <c r="AI19" s="632"/>
      <c r="AJ19" s="632"/>
      <c r="AK19" s="632"/>
      <c r="AL19" s="632"/>
      <c r="AM19" s="632"/>
    </row>
    <row r="20" spans="1:39" ht="15">
      <c r="A20" s="645">
        <v>15</v>
      </c>
      <c r="B20" s="618" t="s">
        <v>842</v>
      </c>
      <c r="C20" s="619" t="s">
        <v>213</v>
      </c>
      <c r="D20" s="612">
        <v>5</v>
      </c>
      <c r="E20" s="612">
        <v>5.1</v>
      </c>
      <c r="F20" s="621">
        <v>5</v>
      </c>
      <c r="G20" s="612">
        <v>3.1</v>
      </c>
      <c r="H20" s="612">
        <v>5</v>
      </c>
      <c r="I20" s="621">
        <v>1.7</v>
      </c>
      <c r="J20" s="612">
        <v>6.3</v>
      </c>
      <c r="K20" s="621">
        <v>5.5</v>
      </c>
      <c r="L20" s="612">
        <f t="shared" si="1"/>
        <v>4.5625</v>
      </c>
      <c r="M20" s="641" t="str">
        <f t="shared" si="5"/>
        <v>Yếu</v>
      </c>
      <c r="N20" s="650" t="s">
        <v>17</v>
      </c>
      <c r="O20" s="613">
        <v>3.1</v>
      </c>
      <c r="P20" s="614">
        <v>4</v>
      </c>
      <c r="Q20" s="614">
        <v>6</v>
      </c>
      <c r="R20" s="614">
        <v>0</v>
      </c>
      <c r="S20" s="614">
        <v>0.9</v>
      </c>
      <c r="T20" s="614">
        <v>6</v>
      </c>
      <c r="U20" s="614">
        <v>5.5</v>
      </c>
      <c r="V20" s="614">
        <v>5</v>
      </c>
      <c r="W20" s="614"/>
      <c r="X20" s="614">
        <v>6.5</v>
      </c>
      <c r="Y20" s="614">
        <v>0</v>
      </c>
      <c r="Z20" s="647">
        <f t="shared" si="2"/>
        <v>3.7100000000000004</v>
      </c>
      <c r="AA20" s="641" t="str">
        <f t="shared" si="3"/>
        <v>Yếu</v>
      </c>
      <c r="AB20" s="648" t="s">
        <v>17</v>
      </c>
      <c r="AC20" s="17">
        <f t="shared" si="0"/>
        <v>4.014545454545455</v>
      </c>
      <c r="AD20" s="615" t="str">
        <f t="shared" si="4"/>
        <v>Yếu</v>
      </c>
      <c r="AE20" s="622" t="s">
        <v>17</v>
      </c>
      <c r="AF20" s="617"/>
      <c r="AG20" s="632"/>
      <c r="AH20" s="632"/>
      <c r="AI20" s="632"/>
      <c r="AJ20" s="632"/>
      <c r="AK20" s="632"/>
      <c r="AL20" s="632"/>
      <c r="AM20" s="632"/>
    </row>
    <row r="21" spans="1:39" ht="15">
      <c r="A21" s="645">
        <v>16</v>
      </c>
      <c r="B21" s="618" t="s">
        <v>843</v>
      </c>
      <c r="C21" s="619" t="s">
        <v>844</v>
      </c>
      <c r="D21" s="612">
        <v>7</v>
      </c>
      <c r="E21" s="612">
        <v>5.9</v>
      </c>
      <c r="F21" s="612">
        <v>5.1</v>
      </c>
      <c r="G21" s="612">
        <v>7</v>
      </c>
      <c r="H21" s="612">
        <v>6.2</v>
      </c>
      <c r="I21" s="612">
        <v>6.5</v>
      </c>
      <c r="J21" s="612">
        <v>7.5</v>
      </c>
      <c r="K21" s="621">
        <v>7</v>
      </c>
      <c r="L21" s="612">
        <f t="shared" si="1"/>
        <v>6.491666666666667</v>
      </c>
      <c r="M21" s="641" t="str">
        <f t="shared" si="5"/>
        <v>Tbk</v>
      </c>
      <c r="N21" s="646" t="s">
        <v>248</v>
      </c>
      <c r="O21" s="613">
        <v>5.1</v>
      </c>
      <c r="P21" s="614">
        <v>8</v>
      </c>
      <c r="Q21" s="614">
        <v>8.3</v>
      </c>
      <c r="R21" s="614">
        <v>6.8</v>
      </c>
      <c r="S21" s="614">
        <v>5.5</v>
      </c>
      <c r="T21" s="620">
        <v>6.7</v>
      </c>
      <c r="U21" s="614">
        <v>7</v>
      </c>
      <c r="V21" s="620">
        <v>7</v>
      </c>
      <c r="W21" s="614"/>
      <c r="X21" s="614">
        <v>7</v>
      </c>
      <c r="Y21" s="620">
        <v>5</v>
      </c>
      <c r="Z21" s="647">
        <f t="shared" si="2"/>
        <v>6.78</v>
      </c>
      <c r="AA21" s="641" t="str">
        <f t="shared" si="3"/>
        <v>Tbk</v>
      </c>
      <c r="AB21" s="648" t="s">
        <v>248</v>
      </c>
      <c r="AC21" s="17">
        <f t="shared" si="0"/>
        <v>6.530909090909092</v>
      </c>
      <c r="AD21" s="615" t="str">
        <f t="shared" si="4"/>
        <v>Tbk</v>
      </c>
      <c r="AE21" s="616" t="s">
        <v>325</v>
      </c>
      <c r="AF21" s="617"/>
      <c r="AG21" s="632"/>
      <c r="AH21" s="632"/>
      <c r="AI21" s="632"/>
      <c r="AJ21" s="632"/>
      <c r="AK21" s="632"/>
      <c r="AL21" s="632"/>
      <c r="AM21" s="632"/>
    </row>
    <row r="22" spans="1:39" ht="15">
      <c r="A22" s="645">
        <v>17</v>
      </c>
      <c r="B22" s="618" t="s">
        <v>845</v>
      </c>
      <c r="C22" s="619" t="s">
        <v>846</v>
      </c>
      <c r="D22" s="612">
        <v>6.5</v>
      </c>
      <c r="E22" s="612">
        <v>6.1</v>
      </c>
      <c r="F22" s="612">
        <v>7</v>
      </c>
      <c r="G22" s="612">
        <v>7</v>
      </c>
      <c r="H22" s="612">
        <v>6.7</v>
      </c>
      <c r="I22" s="612">
        <v>8.3</v>
      </c>
      <c r="J22" s="612">
        <v>6.6</v>
      </c>
      <c r="K22" s="612">
        <v>6.5</v>
      </c>
      <c r="L22" s="612">
        <f t="shared" si="1"/>
        <v>6.904166666666666</v>
      </c>
      <c r="M22" s="641" t="str">
        <f t="shared" si="5"/>
        <v>Tbk</v>
      </c>
      <c r="N22" s="646" t="s">
        <v>248</v>
      </c>
      <c r="O22" s="613">
        <v>7.5</v>
      </c>
      <c r="P22" s="614">
        <v>8.8</v>
      </c>
      <c r="Q22" s="614">
        <v>8.3</v>
      </c>
      <c r="R22" s="614">
        <v>7</v>
      </c>
      <c r="S22" s="614">
        <v>5.9</v>
      </c>
      <c r="T22" s="620">
        <v>7.5</v>
      </c>
      <c r="U22" s="614">
        <v>7</v>
      </c>
      <c r="V22" s="620">
        <v>7.2</v>
      </c>
      <c r="W22" s="614"/>
      <c r="X22" s="614">
        <v>7</v>
      </c>
      <c r="Y22" s="620">
        <v>5</v>
      </c>
      <c r="Z22" s="647">
        <f t="shared" si="2"/>
        <v>7.206666666666667</v>
      </c>
      <c r="AA22" s="641" t="str">
        <f t="shared" si="3"/>
        <v>Kh</v>
      </c>
      <c r="AB22" s="648" t="s">
        <v>280</v>
      </c>
      <c r="AC22" s="17">
        <f t="shared" si="0"/>
        <v>6.943636363636363</v>
      </c>
      <c r="AD22" s="615" t="str">
        <f t="shared" si="4"/>
        <v>Tbk</v>
      </c>
      <c r="AE22" s="624" t="s">
        <v>280</v>
      </c>
      <c r="AF22" s="617"/>
      <c r="AG22" s="632"/>
      <c r="AH22" s="632"/>
      <c r="AI22" s="632"/>
      <c r="AJ22" s="632"/>
      <c r="AK22" s="632"/>
      <c r="AL22" s="632"/>
      <c r="AM22" s="632"/>
    </row>
    <row r="23" spans="1:39" ht="15.75" thickBot="1">
      <c r="A23" s="651">
        <v>18</v>
      </c>
      <c r="B23" s="652" t="s">
        <v>847</v>
      </c>
      <c r="C23" s="653" t="s">
        <v>168</v>
      </c>
      <c r="D23" s="625">
        <v>7.3</v>
      </c>
      <c r="E23" s="625">
        <v>5.4</v>
      </c>
      <c r="F23" s="625">
        <v>5.4</v>
      </c>
      <c r="G23" s="625">
        <v>7</v>
      </c>
      <c r="H23" s="625">
        <v>4.6</v>
      </c>
      <c r="I23" s="625">
        <v>7.2</v>
      </c>
      <c r="J23" s="625">
        <v>6.5</v>
      </c>
      <c r="K23" s="626">
        <v>6</v>
      </c>
      <c r="L23" s="625">
        <f t="shared" si="1"/>
        <v>6.091666666666666</v>
      </c>
      <c r="M23" s="654" t="str">
        <f t="shared" si="5"/>
        <v>Tbk</v>
      </c>
      <c r="N23" s="655" t="s">
        <v>227</v>
      </c>
      <c r="O23" s="627">
        <v>4</v>
      </c>
      <c r="P23" s="627">
        <v>7.5</v>
      </c>
      <c r="Q23" s="627">
        <v>6</v>
      </c>
      <c r="R23" s="627">
        <v>0</v>
      </c>
      <c r="S23" s="627">
        <v>4.9</v>
      </c>
      <c r="T23" s="628">
        <v>6.8</v>
      </c>
      <c r="U23" s="627">
        <v>6.1</v>
      </c>
      <c r="V23" s="628">
        <v>6.5</v>
      </c>
      <c r="W23" s="627"/>
      <c r="X23" s="627">
        <v>7</v>
      </c>
      <c r="Y23" s="628">
        <v>7</v>
      </c>
      <c r="Z23" s="656">
        <f t="shared" si="2"/>
        <v>5.386666666666667</v>
      </c>
      <c r="AA23" s="654" t="str">
        <f t="shared" si="3"/>
        <v>TB</v>
      </c>
      <c r="AB23" s="657" t="s">
        <v>227</v>
      </c>
      <c r="AC23" s="19">
        <f t="shared" si="0"/>
        <v>5.596363636363636</v>
      </c>
      <c r="AD23" s="629" t="str">
        <f t="shared" si="4"/>
        <v>TB</v>
      </c>
      <c r="AE23" s="630" t="s">
        <v>140</v>
      </c>
      <c r="AF23" s="631"/>
      <c r="AG23" s="632"/>
      <c r="AH23" s="632"/>
      <c r="AI23" s="632"/>
      <c r="AJ23" s="632"/>
      <c r="AK23" s="632"/>
      <c r="AL23" s="632"/>
      <c r="AM23" s="632"/>
    </row>
    <row r="24" spans="1:39" ht="15.75" thickTop="1">
      <c r="A24" s="632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AA24" s="658"/>
      <c r="AB24" s="658"/>
      <c r="AG24" s="632"/>
      <c r="AH24" s="632"/>
      <c r="AI24" s="632"/>
      <c r="AJ24" s="632"/>
      <c r="AK24" s="632"/>
      <c r="AL24" s="632"/>
      <c r="AM24" s="632"/>
    </row>
    <row r="25" spans="1:39" ht="15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</row>
    <row r="26" spans="1:39" ht="15">
      <c r="A26" s="632"/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2"/>
      <c r="AJ26" s="632"/>
      <c r="AK26" s="632"/>
      <c r="AL26" s="632"/>
      <c r="AM26" s="632"/>
    </row>
    <row r="27" spans="1:39" ht="15">
      <c r="A27" s="632"/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32"/>
      <c r="AI27" s="632"/>
      <c r="AJ27" s="632"/>
      <c r="AK27" s="632"/>
      <c r="AL27" s="632"/>
      <c r="AM27" s="632"/>
    </row>
    <row r="28" spans="1:39" ht="15">
      <c r="A28" s="632"/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632"/>
      <c r="AJ28" s="632"/>
      <c r="AK28" s="632"/>
      <c r="AL28" s="632"/>
      <c r="AM28" s="632"/>
    </row>
    <row r="29" spans="1:39" ht="15">
      <c r="A29" s="632"/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E29" s="632"/>
      <c r="AF29" s="632"/>
      <c r="AG29" s="632"/>
      <c r="AH29" s="632"/>
      <c r="AI29" s="632"/>
      <c r="AJ29" s="632"/>
      <c r="AK29" s="632"/>
      <c r="AL29" s="632"/>
      <c r="AM29" s="632"/>
    </row>
    <row r="30" spans="1:39" ht="15">
      <c r="A30" s="632"/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 s="632"/>
      <c r="Y30" s="632"/>
      <c r="Z30" s="632"/>
      <c r="AA30" s="632"/>
      <c r="AB30" s="632"/>
      <c r="AC30" s="632"/>
      <c r="AD30" s="632"/>
      <c r="AE30" s="632"/>
      <c r="AF30" s="632"/>
      <c r="AG30" s="632"/>
      <c r="AH30" s="632"/>
      <c r="AI30" s="632"/>
      <c r="AJ30" s="632"/>
      <c r="AK30" s="632"/>
      <c r="AL30" s="632"/>
      <c r="AM30" s="632"/>
    </row>
    <row r="31" spans="1:39" ht="15">
      <c r="A31" s="632"/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</row>
    <row r="32" spans="1:39" ht="15">
      <c r="A32" s="632"/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</row>
    <row r="33" spans="1:39" ht="15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</row>
    <row r="34" spans="1:39" ht="15">
      <c r="A34" s="632"/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</row>
    <row r="35" spans="1:39" ht="15">
      <c r="A35" s="632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</row>
    <row r="36" spans="1:39" ht="15">
      <c r="A36" s="632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</row>
    <row r="37" spans="1:39" ht="15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</row>
    <row r="38" spans="1:39" ht="15">
      <c r="A38" s="632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</row>
    <row r="39" spans="1:39" ht="15">
      <c r="A39" s="632"/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</row>
    <row r="40" spans="1:39" ht="15">
      <c r="A40" s="632"/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</row>
    <row r="41" spans="1:39" ht="15">
      <c r="A41" s="632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</row>
    <row r="42" spans="1:39" ht="15">
      <c r="A42" s="632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</row>
    <row r="43" spans="1:39" ht="15">
      <c r="A43" s="632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632"/>
      <c r="AJ43" s="632"/>
      <c r="AK43" s="632"/>
      <c r="AL43" s="632"/>
      <c r="AM43" s="632"/>
    </row>
    <row r="44" spans="1:39" ht="15">
      <c r="A44" s="632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</row>
    <row r="45" spans="1:39" ht="15">
      <c r="A45" s="632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632"/>
      <c r="AK45" s="632"/>
      <c r="AL45" s="632"/>
      <c r="AM45" s="632"/>
    </row>
    <row r="46" spans="1:39" ht="15">
      <c r="A46" s="632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632"/>
    </row>
    <row r="47" spans="1:39" ht="15">
      <c r="A47" s="632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2"/>
      <c r="AK47" s="632"/>
      <c r="AL47" s="632"/>
      <c r="AM47" s="632"/>
    </row>
    <row r="48" spans="1:39" ht="15">
      <c r="A48" s="632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</row>
    <row r="49" spans="1:39" ht="15">
      <c r="A49" s="632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632"/>
      <c r="AE49" s="632"/>
      <c r="AF49" s="632"/>
      <c r="AG49" s="632"/>
      <c r="AH49" s="632"/>
      <c r="AI49" s="632"/>
      <c r="AJ49" s="632"/>
      <c r="AK49" s="632"/>
      <c r="AL49" s="632"/>
      <c r="AM49" s="632"/>
    </row>
    <row r="50" spans="1:39" ht="15">
      <c r="A50" s="632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632"/>
      <c r="AE50" s="632"/>
      <c r="AF50" s="632"/>
      <c r="AG50" s="632"/>
      <c r="AH50" s="632"/>
      <c r="AI50" s="632"/>
      <c r="AJ50" s="632"/>
      <c r="AK50" s="632"/>
      <c r="AL50" s="632"/>
      <c r="AM50" s="632"/>
    </row>
    <row r="51" spans="1:39" ht="15">
      <c r="A51" s="632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</row>
    <row r="52" spans="1:39" ht="15">
      <c r="A52" s="632"/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</row>
    <row r="53" spans="1:39" ht="15">
      <c r="A53" s="632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2"/>
      <c r="AK53" s="632"/>
      <c r="AL53" s="632"/>
      <c r="AM53" s="632"/>
    </row>
    <row r="54" spans="1:39" ht="15">
      <c r="A54" s="632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2"/>
    </row>
    <row r="55" spans="1:39" ht="15">
      <c r="A55" s="632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632"/>
      <c r="AE55" s="632"/>
      <c r="AF55" s="632"/>
      <c r="AG55" s="632"/>
      <c r="AH55" s="632"/>
      <c r="AI55" s="632"/>
      <c r="AJ55" s="632"/>
      <c r="AK55" s="632"/>
      <c r="AL55" s="632"/>
      <c r="AM55" s="632"/>
    </row>
    <row r="56" spans="1:39" ht="15">
      <c r="A56" s="632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2"/>
      <c r="AK56" s="632"/>
      <c r="AL56" s="632"/>
      <c r="AM56" s="632"/>
    </row>
    <row r="57" spans="1:39" ht="15">
      <c r="A57" s="632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</row>
    <row r="58" spans="1:39" ht="15">
      <c r="A58" s="632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632"/>
      <c r="AE58" s="632"/>
      <c r="AF58" s="632"/>
      <c r="AG58" s="632"/>
      <c r="AH58" s="632"/>
      <c r="AI58" s="632"/>
      <c r="AJ58" s="632"/>
      <c r="AK58" s="632"/>
      <c r="AL58" s="632"/>
      <c r="AM58" s="632"/>
    </row>
    <row r="59" spans="1:39" ht="15">
      <c r="A59" s="632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2"/>
      <c r="AD59" s="632"/>
      <c r="AE59" s="632"/>
      <c r="AF59" s="632"/>
      <c r="AG59" s="632"/>
      <c r="AH59" s="632"/>
      <c r="AI59" s="632"/>
      <c r="AJ59" s="632"/>
      <c r="AK59" s="632"/>
      <c r="AL59" s="632"/>
      <c r="AM59" s="632"/>
    </row>
    <row r="60" spans="1:39" ht="15">
      <c r="A60" s="632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632"/>
      <c r="AE60" s="632"/>
      <c r="AF60" s="632"/>
      <c r="AG60" s="632"/>
      <c r="AH60" s="632"/>
      <c r="AI60" s="632"/>
      <c r="AJ60" s="632"/>
      <c r="AK60" s="632"/>
      <c r="AL60" s="632"/>
      <c r="AM60" s="632"/>
    </row>
    <row r="61" spans="1:39" ht="15">
      <c r="A61" s="632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2"/>
      <c r="AL61" s="632"/>
      <c r="AM61" s="632"/>
    </row>
    <row r="62" spans="1:39" ht="15">
      <c r="A62" s="632"/>
      <c r="B62" s="63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632"/>
      <c r="AE62" s="632"/>
      <c r="AF62" s="632"/>
      <c r="AG62" s="632"/>
      <c r="AH62" s="632"/>
      <c r="AI62" s="632"/>
      <c r="AJ62" s="632"/>
      <c r="AK62" s="632"/>
      <c r="AL62" s="632"/>
      <c r="AM62" s="632"/>
    </row>
    <row r="63" spans="1:39" ht="15">
      <c r="A63" s="632"/>
      <c r="B63" s="632"/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632"/>
      <c r="AE63" s="632"/>
      <c r="AF63" s="632"/>
      <c r="AG63" s="632"/>
      <c r="AH63" s="632"/>
      <c r="AI63" s="632"/>
      <c r="AJ63" s="632"/>
      <c r="AK63" s="632"/>
      <c r="AL63" s="632"/>
      <c r="AM63" s="632"/>
    </row>
    <row r="64" spans="1:39" ht="15">
      <c r="A64" s="632"/>
      <c r="B64" s="632"/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632"/>
      <c r="AE64" s="632"/>
      <c r="AF64" s="632"/>
      <c r="AG64" s="632"/>
      <c r="AH64" s="632"/>
      <c r="AI64" s="632"/>
      <c r="AJ64" s="632"/>
      <c r="AK64" s="632"/>
      <c r="AL64" s="632"/>
      <c r="AM64" s="632"/>
    </row>
    <row r="65" spans="1:39" ht="15">
      <c r="A65" s="632"/>
      <c r="B65" s="632"/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632"/>
      <c r="AL65" s="632"/>
      <c r="AM65" s="632"/>
    </row>
    <row r="66" spans="1:39" ht="15">
      <c r="A66" s="632"/>
      <c r="B66" s="632"/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2"/>
    </row>
    <row r="67" spans="1:39" ht="15">
      <c r="A67" s="632"/>
      <c r="B67" s="632"/>
      <c r="C67" s="632"/>
      <c r="D67" s="632"/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632"/>
      <c r="W67" s="632"/>
      <c r="X67" s="632"/>
      <c r="Y67" s="632"/>
      <c r="Z67" s="632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632"/>
      <c r="AL67" s="632"/>
      <c r="AM67" s="632"/>
    </row>
    <row r="68" spans="1:39" ht="15">
      <c r="A68" s="632"/>
      <c r="B68" s="632"/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632"/>
      <c r="W68" s="632"/>
      <c r="X68" s="632"/>
      <c r="Y68" s="632"/>
      <c r="Z68" s="632"/>
      <c r="AA68" s="632"/>
      <c r="AB68" s="632"/>
      <c r="AC68" s="632"/>
      <c r="AD68" s="632"/>
      <c r="AE68" s="632"/>
      <c r="AF68" s="632"/>
      <c r="AG68" s="632"/>
      <c r="AH68" s="632"/>
      <c r="AI68" s="632"/>
      <c r="AJ68" s="632"/>
      <c r="AK68" s="632"/>
      <c r="AL68" s="632"/>
      <c r="AM68" s="632"/>
    </row>
    <row r="69" spans="1:39" ht="15">
      <c r="A69" s="632"/>
      <c r="B69" s="632"/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632"/>
      <c r="W69" s="632"/>
      <c r="X69" s="632"/>
      <c r="Y69" s="632"/>
      <c r="Z69" s="632"/>
      <c r="AA69" s="632"/>
      <c r="AB69" s="632"/>
      <c r="AC69" s="632"/>
      <c r="AD69" s="632"/>
      <c r="AE69" s="632"/>
      <c r="AF69" s="632"/>
      <c r="AG69" s="632"/>
      <c r="AH69" s="632"/>
      <c r="AI69" s="632"/>
      <c r="AJ69" s="632"/>
      <c r="AK69" s="632"/>
      <c r="AL69" s="632"/>
      <c r="AM69" s="632"/>
    </row>
    <row r="70" spans="1:39" ht="15">
      <c r="A70" s="632"/>
      <c r="B70" s="632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632"/>
      <c r="AE70" s="632"/>
      <c r="AF70" s="632"/>
      <c r="AG70" s="632"/>
      <c r="AH70" s="632"/>
      <c r="AI70" s="632"/>
      <c r="AJ70" s="632"/>
      <c r="AK70" s="632"/>
      <c r="AL70" s="632"/>
      <c r="AM70" s="632"/>
    </row>
    <row r="71" spans="1:39" ht="15">
      <c r="A71" s="632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632"/>
      <c r="AM71" s="632"/>
    </row>
    <row r="72" spans="1:39" ht="15">
      <c r="A72" s="632"/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2"/>
      <c r="Z72" s="632"/>
      <c r="AA72" s="632"/>
      <c r="AB72" s="632"/>
      <c r="AC72" s="632"/>
      <c r="AD72" s="632"/>
      <c r="AE72" s="632"/>
      <c r="AF72" s="632"/>
      <c r="AG72" s="632"/>
      <c r="AH72" s="632"/>
      <c r="AI72" s="632"/>
      <c r="AJ72" s="632"/>
      <c r="AK72" s="632"/>
      <c r="AL72" s="632"/>
      <c r="AM72" s="632"/>
    </row>
    <row r="73" spans="1:39" ht="15">
      <c r="A73" s="632"/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  <c r="Y73" s="632"/>
      <c r="Z73" s="632"/>
      <c r="AA73" s="632"/>
      <c r="AB73" s="632"/>
      <c r="AC73" s="632"/>
      <c r="AD73" s="632"/>
      <c r="AE73" s="632"/>
      <c r="AF73" s="632"/>
      <c r="AG73" s="632"/>
      <c r="AH73" s="632"/>
      <c r="AI73" s="632"/>
      <c r="AJ73" s="632"/>
      <c r="AK73" s="632"/>
      <c r="AL73" s="632"/>
      <c r="AM73" s="632"/>
    </row>
    <row r="74" spans="1:39" ht="15">
      <c r="A74" s="632"/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632"/>
      <c r="AL74" s="632"/>
      <c r="AM74" s="632"/>
    </row>
    <row r="75" spans="1:39" ht="15">
      <c r="A75" s="632"/>
      <c r="B75" s="632"/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632"/>
      <c r="AK75" s="632"/>
      <c r="AL75" s="632"/>
      <c r="AM75" s="632"/>
    </row>
    <row r="76" spans="1:39" ht="15">
      <c r="A76" s="632"/>
      <c r="B76" s="632"/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2"/>
    </row>
    <row r="77" spans="1:39" ht="15">
      <c r="A77" s="632"/>
      <c r="B77" s="632"/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32"/>
      <c r="S77" s="632"/>
      <c r="T77" s="632"/>
      <c r="U77" s="632"/>
      <c r="V77" s="632"/>
      <c r="W77" s="632"/>
      <c r="X77" s="632"/>
      <c r="Y77" s="632"/>
      <c r="Z77" s="632"/>
      <c r="AA77" s="632"/>
      <c r="AB77" s="632"/>
      <c r="AC77" s="632"/>
      <c r="AD77" s="632"/>
      <c r="AE77" s="632"/>
      <c r="AF77" s="632"/>
      <c r="AG77" s="632"/>
      <c r="AH77" s="632"/>
      <c r="AI77" s="632"/>
      <c r="AJ77" s="632"/>
      <c r="AK77" s="632"/>
      <c r="AL77" s="632"/>
      <c r="AM77" s="632"/>
    </row>
    <row r="78" spans="1:39" ht="15">
      <c r="A78" s="632"/>
      <c r="B78" s="632"/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32"/>
      <c r="AJ78" s="632"/>
      <c r="AK78" s="632"/>
      <c r="AL78" s="632"/>
      <c r="AM78" s="632"/>
    </row>
    <row r="79" spans="1:39" ht="15">
      <c r="A79" s="632"/>
      <c r="B79" s="632"/>
      <c r="C79" s="632"/>
      <c r="D79" s="632"/>
      <c r="E79" s="632"/>
      <c r="F79" s="632"/>
      <c r="G79" s="632"/>
      <c r="H79" s="632"/>
      <c r="I79" s="632"/>
      <c r="J79" s="632"/>
      <c r="K79" s="632"/>
      <c r="L79" s="632"/>
      <c r="M79" s="632"/>
      <c r="N79" s="632"/>
      <c r="O79" s="632"/>
      <c r="P79" s="632"/>
      <c r="Q79" s="632"/>
      <c r="R79" s="632"/>
      <c r="S79" s="632"/>
      <c r="T79" s="632"/>
      <c r="U79" s="632"/>
      <c r="V79" s="632"/>
      <c r="W79" s="632"/>
      <c r="X79" s="632"/>
      <c r="Y79" s="632"/>
      <c r="Z79" s="632"/>
      <c r="AA79" s="632"/>
      <c r="AB79" s="632"/>
      <c r="AC79" s="632"/>
      <c r="AD79" s="632"/>
      <c r="AE79" s="632"/>
      <c r="AF79" s="632"/>
      <c r="AG79" s="632"/>
      <c r="AH79" s="632"/>
      <c r="AI79" s="632"/>
      <c r="AJ79" s="632"/>
      <c r="AK79" s="632"/>
      <c r="AL79" s="632"/>
      <c r="AM79" s="632"/>
    </row>
    <row r="80" spans="1:39" ht="15">
      <c r="A80" s="632"/>
      <c r="B80" s="632"/>
      <c r="C80" s="632"/>
      <c r="D80" s="632"/>
      <c r="E80" s="632"/>
      <c r="F80" s="632"/>
      <c r="G80" s="632"/>
      <c r="H80" s="632"/>
      <c r="I80" s="632"/>
      <c r="J80" s="632"/>
      <c r="K80" s="632"/>
      <c r="L80" s="632"/>
      <c r="M80" s="632"/>
      <c r="N80" s="632"/>
      <c r="O80" s="632"/>
      <c r="P80" s="632"/>
      <c r="Q80" s="632"/>
      <c r="R80" s="632"/>
      <c r="S80" s="632"/>
      <c r="T80" s="632"/>
      <c r="U80" s="632"/>
      <c r="V80" s="632"/>
      <c r="W80" s="632"/>
      <c r="X80" s="632"/>
      <c r="Y80" s="632"/>
      <c r="Z80" s="632"/>
      <c r="AA80" s="632"/>
      <c r="AB80" s="632"/>
      <c r="AC80" s="632"/>
      <c r="AD80" s="632"/>
      <c r="AE80" s="632"/>
      <c r="AF80" s="632"/>
      <c r="AG80" s="632"/>
      <c r="AH80" s="632"/>
      <c r="AI80" s="632"/>
      <c r="AJ80" s="632"/>
      <c r="AK80" s="632"/>
      <c r="AL80" s="632"/>
      <c r="AM80" s="632"/>
    </row>
    <row r="81" spans="1:39" ht="15">
      <c r="A81" s="632"/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632"/>
      <c r="Z81" s="632"/>
      <c r="AA81" s="632"/>
      <c r="AB81" s="632"/>
      <c r="AC81" s="632"/>
      <c r="AD81" s="632"/>
      <c r="AE81" s="632"/>
      <c r="AF81" s="632"/>
      <c r="AG81" s="632"/>
      <c r="AH81" s="632"/>
      <c r="AI81" s="632"/>
      <c r="AJ81" s="632"/>
      <c r="AK81" s="632"/>
      <c r="AL81" s="632"/>
      <c r="AM81" s="632"/>
    </row>
    <row r="82" spans="1:39" ht="15">
      <c r="A82" s="632"/>
      <c r="B82" s="632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632"/>
      <c r="AA82" s="632"/>
      <c r="AB82" s="632"/>
      <c r="AC82" s="632"/>
      <c r="AD82" s="632"/>
      <c r="AE82" s="632"/>
      <c r="AF82" s="632"/>
      <c r="AG82" s="632"/>
      <c r="AH82" s="632"/>
      <c r="AI82" s="632"/>
      <c r="AJ82" s="632"/>
      <c r="AK82" s="632"/>
      <c r="AL82" s="632"/>
      <c r="AM82" s="632"/>
    </row>
    <row r="83" spans="1:39" ht="15">
      <c r="A83" s="632"/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32"/>
      <c r="V83" s="632"/>
      <c r="W83" s="632"/>
      <c r="X83" s="632"/>
      <c r="Y83" s="632"/>
      <c r="Z83" s="632"/>
      <c r="AA83" s="632"/>
      <c r="AB83" s="632"/>
      <c r="AC83" s="632"/>
      <c r="AD83" s="632"/>
      <c r="AE83" s="632"/>
      <c r="AF83" s="632"/>
      <c r="AG83" s="632"/>
      <c r="AH83" s="632"/>
      <c r="AI83" s="632"/>
      <c r="AJ83" s="632"/>
      <c r="AK83" s="632"/>
      <c r="AL83" s="632"/>
      <c r="AM83" s="632"/>
    </row>
    <row r="84" spans="1:39" ht="15">
      <c r="A84" s="632"/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32"/>
      <c r="AD84" s="632"/>
      <c r="AE84" s="632"/>
      <c r="AF84" s="632"/>
      <c r="AG84" s="632"/>
      <c r="AH84" s="632"/>
      <c r="AI84" s="632"/>
      <c r="AJ84" s="632"/>
      <c r="AK84" s="632"/>
      <c r="AL84" s="632"/>
      <c r="AM84" s="632"/>
    </row>
    <row r="85" spans="1:39" ht="15">
      <c r="A85" s="632"/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632"/>
      <c r="AA85" s="632"/>
      <c r="AB85" s="632"/>
      <c r="AC85" s="632"/>
      <c r="AD85" s="632"/>
      <c r="AE85" s="632"/>
      <c r="AF85" s="632"/>
      <c r="AG85" s="632"/>
      <c r="AH85" s="632"/>
      <c r="AI85" s="632"/>
      <c r="AJ85" s="632"/>
      <c r="AK85" s="632"/>
      <c r="AL85" s="632"/>
      <c r="AM85" s="632"/>
    </row>
    <row r="86" spans="1:39" ht="15">
      <c r="A86" s="632"/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2"/>
      <c r="Z86" s="632"/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2"/>
      <c r="AM86" s="632"/>
    </row>
    <row r="87" spans="1:39" ht="15">
      <c r="A87" s="632"/>
      <c r="B87" s="632"/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32"/>
      <c r="V87" s="632"/>
      <c r="W87" s="632"/>
      <c r="X87" s="632"/>
      <c r="Y87" s="632"/>
      <c r="Z87" s="632"/>
      <c r="AA87" s="632"/>
      <c r="AB87" s="632"/>
      <c r="AC87" s="632"/>
      <c r="AD87" s="632"/>
      <c r="AE87" s="632"/>
      <c r="AF87" s="632"/>
      <c r="AG87" s="632"/>
      <c r="AH87" s="632"/>
      <c r="AI87" s="632"/>
      <c r="AJ87" s="632"/>
      <c r="AK87" s="632"/>
      <c r="AL87" s="632"/>
      <c r="AM87" s="632"/>
    </row>
    <row r="88" spans="1:39" ht="15">
      <c r="A88" s="632"/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632"/>
      <c r="AA88" s="632"/>
      <c r="AB88" s="632"/>
      <c r="AC88" s="632"/>
      <c r="AD88" s="632"/>
      <c r="AE88" s="632"/>
      <c r="AF88" s="632"/>
      <c r="AG88" s="632"/>
      <c r="AH88" s="632"/>
      <c r="AI88" s="632"/>
      <c r="AJ88" s="632"/>
      <c r="AK88" s="632"/>
      <c r="AL88" s="632"/>
      <c r="AM88" s="632"/>
    </row>
    <row r="89" spans="1:39" ht="15">
      <c r="A89" s="632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  <c r="AB89" s="632"/>
      <c r="AC89" s="632"/>
      <c r="AD89" s="632"/>
      <c r="AE89" s="632"/>
      <c r="AF89" s="632"/>
      <c r="AG89" s="632"/>
      <c r="AH89" s="632"/>
      <c r="AI89" s="632"/>
      <c r="AJ89" s="632"/>
      <c r="AK89" s="632"/>
      <c r="AL89" s="632"/>
      <c r="AM89" s="632"/>
    </row>
    <row r="90" spans="1:39" ht="15">
      <c r="A90" s="632"/>
      <c r="B90" s="632"/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632"/>
      <c r="N90" s="632"/>
      <c r="O90" s="632"/>
      <c r="P90" s="632"/>
      <c r="Q90" s="632"/>
      <c r="R90" s="632"/>
      <c r="S90" s="632"/>
      <c r="T90" s="632"/>
      <c r="U90" s="632"/>
      <c r="V90" s="632"/>
      <c r="W90" s="632"/>
      <c r="X90" s="632"/>
      <c r="Y90" s="632"/>
      <c r="Z90" s="632"/>
      <c r="AA90" s="632"/>
      <c r="AB90" s="632"/>
      <c r="AC90" s="632"/>
      <c r="AD90" s="632"/>
      <c r="AE90" s="632"/>
      <c r="AF90" s="632"/>
      <c r="AG90" s="632"/>
      <c r="AH90" s="632"/>
      <c r="AI90" s="632"/>
      <c r="AJ90" s="632"/>
      <c r="AK90" s="632"/>
      <c r="AL90" s="632"/>
      <c r="AM90" s="632"/>
    </row>
    <row r="91" spans="1:39" ht="15">
      <c r="A91" s="632"/>
      <c r="B91" s="632"/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632"/>
      <c r="N91" s="632"/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  <c r="AF91" s="632"/>
      <c r="AG91" s="632"/>
      <c r="AH91" s="632"/>
      <c r="AI91" s="632"/>
      <c r="AJ91" s="632"/>
      <c r="AK91" s="632"/>
      <c r="AL91" s="632"/>
      <c r="AM91" s="632"/>
    </row>
    <row r="92" spans="1:39" ht="15">
      <c r="A92" s="632"/>
      <c r="B92" s="632"/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632"/>
      <c r="W92" s="632"/>
      <c r="X92" s="632"/>
      <c r="Y92" s="632"/>
      <c r="Z92" s="632"/>
      <c r="AA92" s="632"/>
      <c r="AB92" s="632"/>
      <c r="AC92" s="632"/>
      <c r="AD92" s="632"/>
      <c r="AE92" s="632"/>
      <c r="AF92" s="632"/>
      <c r="AG92" s="632"/>
      <c r="AH92" s="632"/>
      <c r="AI92" s="632"/>
      <c r="AJ92" s="632"/>
      <c r="AK92" s="632"/>
      <c r="AL92" s="632"/>
      <c r="AM92" s="632"/>
    </row>
  </sheetData>
  <sheetProtection/>
  <mergeCells count="15">
    <mergeCell ref="AF4:AF5"/>
    <mergeCell ref="A1:AF1"/>
    <mergeCell ref="A2:AF2"/>
    <mergeCell ref="A3:A4"/>
    <mergeCell ref="B3:C4"/>
    <mergeCell ref="D3:N3"/>
    <mergeCell ref="O3:AB3"/>
    <mergeCell ref="AC3:AF3"/>
    <mergeCell ref="M4:M5"/>
    <mergeCell ref="A5:C5"/>
    <mergeCell ref="AB4:AB5"/>
    <mergeCell ref="AD4:AD5"/>
    <mergeCell ref="N4:N5"/>
    <mergeCell ref="AA4:AA5"/>
    <mergeCell ref="AE4:A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">
      <selection activeCell="AK4" sqref="AK4"/>
    </sheetView>
  </sheetViews>
  <sheetFormatPr defaultColWidth="5.57421875" defaultRowHeight="12.75"/>
  <cols>
    <col min="1" max="1" width="4.00390625" style="0" customWidth="1"/>
    <col min="2" max="2" width="11.00390625" style="0" customWidth="1"/>
    <col min="3" max="3" width="6.7109375" style="0" customWidth="1"/>
    <col min="4" max="5" width="4.8515625" style="9" customWidth="1"/>
    <col min="6" max="6" width="4.421875" style="9" customWidth="1"/>
    <col min="7" max="7" width="4.140625" style="9" customWidth="1"/>
    <col min="8" max="8" width="3.7109375" style="9" customWidth="1"/>
    <col min="9" max="9" width="3.28125" style="9" customWidth="1"/>
    <col min="10" max="10" width="3.57421875" style="9" customWidth="1"/>
    <col min="11" max="11" width="4.28125" style="9" customWidth="1"/>
    <col min="12" max="13" width="3.7109375" style="9" hidden="1" customWidth="1"/>
    <col min="14" max="14" width="4.28125" style="9" customWidth="1"/>
    <col min="15" max="15" width="4.8515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00390625" style="0" customWidth="1"/>
    <col min="20" max="20" width="4.421875" style="0" customWidth="1"/>
    <col min="21" max="21" width="3.7109375" style="0" customWidth="1"/>
    <col min="22" max="22" width="4.00390625" style="0" customWidth="1"/>
    <col min="23" max="23" width="3.85156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4.57421875" style="0" customWidth="1"/>
    <col min="29" max="29" width="4.8515625" style="0" customWidth="1"/>
    <col min="30" max="30" width="5.28125" style="0" customWidth="1"/>
    <col min="31" max="31" width="5.00390625" style="0" customWidth="1"/>
    <col min="32" max="32" width="5.8515625" style="0" customWidth="1"/>
  </cols>
  <sheetData>
    <row r="1" spans="1:31" s="1" customFormat="1" ht="23.25">
      <c r="A1" s="1242" t="s">
        <v>1069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  <c r="AC1" s="1242"/>
      <c r="AD1" s="1242"/>
      <c r="AE1" s="1242"/>
    </row>
    <row r="2" spans="1:31" ht="18.75">
      <c r="A2" s="1243" t="s">
        <v>1070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  <c r="AC2" s="1243"/>
      <c r="AD2" s="1243"/>
      <c r="AE2" s="1243"/>
    </row>
    <row r="3" spans="1:35" s="59" customFormat="1" ht="18.75" customHeight="1">
      <c r="A3" s="1240" t="s">
        <v>0</v>
      </c>
      <c r="B3" s="1240" t="s">
        <v>1</v>
      </c>
      <c r="C3" s="1240"/>
      <c r="D3" s="1244" t="s">
        <v>437</v>
      </c>
      <c r="E3" s="1244"/>
      <c r="F3" s="1244"/>
      <c r="G3" s="1244"/>
      <c r="H3" s="1244"/>
      <c r="I3" s="1244"/>
      <c r="J3" s="1244"/>
      <c r="K3" s="1244"/>
      <c r="L3" s="1244"/>
      <c r="M3" s="1244"/>
      <c r="N3" s="953"/>
      <c r="O3" s="954"/>
      <c r="P3" s="954"/>
      <c r="Q3" s="1245" t="s">
        <v>440</v>
      </c>
      <c r="R3" s="1246"/>
      <c r="S3" s="1246"/>
      <c r="T3" s="1246"/>
      <c r="U3" s="1246"/>
      <c r="V3" s="1246"/>
      <c r="W3" s="1246"/>
      <c r="X3" s="1246"/>
      <c r="Y3" s="1246"/>
      <c r="Z3" s="1246"/>
      <c r="AA3" s="1247"/>
      <c r="AB3" s="955"/>
      <c r="AC3" s="955"/>
      <c r="AD3" s="955"/>
      <c r="AE3" s="955"/>
      <c r="AF3" s="956"/>
      <c r="AG3" s="957"/>
      <c r="AH3" s="957"/>
      <c r="AI3" s="957"/>
    </row>
    <row r="4" spans="1:35" s="59" customFormat="1" ht="75.75" customHeight="1">
      <c r="A4" s="1240"/>
      <c r="B4" s="1240"/>
      <c r="C4" s="1240"/>
      <c r="D4" s="954" t="s">
        <v>678</v>
      </c>
      <c r="E4" s="954" t="s">
        <v>343</v>
      </c>
      <c r="F4" s="954" t="s">
        <v>742</v>
      </c>
      <c r="G4" s="954" t="s">
        <v>743</v>
      </c>
      <c r="H4" s="954" t="s">
        <v>321</v>
      </c>
      <c r="I4" s="954" t="s">
        <v>304</v>
      </c>
      <c r="J4" s="954" t="s">
        <v>305</v>
      </c>
      <c r="K4" s="954" t="s">
        <v>744</v>
      </c>
      <c r="L4" s="1248"/>
      <c r="M4" s="1248"/>
      <c r="N4" s="953" t="s">
        <v>1071</v>
      </c>
      <c r="O4" s="954" t="s">
        <v>1072</v>
      </c>
      <c r="P4" s="954" t="s">
        <v>275</v>
      </c>
      <c r="Q4" s="954" t="s">
        <v>1073</v>
      </c>
      <c r="R4" s="954" t="s">
        <v>1074</v>
      </c>
      <c r="S4" s="954" t="s">
        <v>1075</v>
      </c>
      <c r="T4" s="954" t="s">
        <v>1076</v>
      </c>
      <c r="U4" s="954" t="s">
        <v>310</v>
      </c>
      <c r="V4" s="954" t="s">
        <v>1077</v>
      </c>
      <c r="W4" s="954" t="s">
        <v>360</v>
      </c>
      <c r="X4" s="954" t="s">
        <v>341</v>
      </c>
      <c r="Y4" s="954" t="s">
        <v>1078</v>
      </c>
      <c r="Z4" s="954" t="s">
        <v>307</v>
      </c>
      <c r="AA4" s="954" t="s">
        <v>1079</v>
      </c>
      <c r="AB4" s="953" t="s">
        <v>1080</v>
      </c>
      <c r="AC4" s="954" t="s">
        <v>1081</v>
      </c>
      <c r="AD4" s="954" t="s">
        <v>1082</v>
      </c>
      <c r="AE4" s="954" t="s">
        <v>1083</v>
      </c>
      <c r="AF4" s="956"/>
      <c r="AG4" s="957"/>
      <c r="AH4" s="957"/>
      <c r="AI4" s="957"/>
    </row>
    <row r="5" spans="1:35" s="59" customFormat="1" ht="15" customHeight="1">
      <c r="A5" s="1240" t="s">
        <v>14</v>
      </c>
      <c r="B5" s="1241"/>
      <c r="C5" s="1241"/>
      <c r="D5" s="958">
        <v>3</v>
      </c>
      <c r="E5" s="958">
        <v>2</v>
      </c>
      <c r="F5" s="958">
        <v>4</v>
      </c>
      <c r="G5" s="958">
        <v>2</v>
      </c>
      <c r="H5" s="958">
        <v>4</v>
      </c>
      <c r="I5" s="958">
        <v>4</v>
      </c>
      <c r="J5" s="958">
        <v>2</v>
      </c>
      <c r="K5" s="958">
        <v>3</v>
      </c>
      <c r="L5" s="958"/>
      <c r="M5" s="958"/>
      <c r="N5" s="959">
        <f>SUM(D5:L5)</f>
        <v>24</v>
      </c>
      <c r="O5" s="954"/>
      <c r="P5" s="954"/>
      <c r="Q5" s="954">
        <v>2</v>
      </c>
      <c r="R5" s="960">
        <v>4</v>
      </c>
      <c r="S5" s="955">
        <v>4</v>
      </c>
      <c r="T5" s="955">
        <v>4</v>
      </c>
      <c r="U5" s="955">
        <v>3</v>
      </c>
      <c r="V5" s="955">
        <v>4</v>
      </c>
      <c r="W5" s="955">
        <v>3</v>
      </c>
      <c r="X5" s="955">
        <v>6</v>
      </c>
      <c r="Y5" s="955">
        <v>1</v>
      </c>
      <c r="Z5" s="955">
        <v>2</v>
      </c>
      <c r="AA5" s="955">
        <v>2</v>
      </c>
      <c r="AB5" s="955">
        <v>35</v>
      </c>
      <c r="AC5" s="955"/>
      <c r="AD5" s="955"/>
      <c r="AE5" s="955"/>
      <c r="AF5" s="956"/>
      <c r="AG5" s="957"/>
      <c r="AH5" s="957"/>
      <c r="AI5" s="957"/>
    </row>
    <row r="6" spans="1:35" s="2" customFormat="1" ht="19.5" customHeight="1">
      <c r="A6" s="961">
        <v>1</v>
      </c>
      <c r="B6" s="962" t="s">
        <v>779</v>
      </c>
      <c r="C6" s="963" t="s">
        <v>355</v>
      </c>
      <c r="D6" s="964">
        <v>5.8</v>
      </c>
      <c r="E6" s="964">
        <v>6.3</v>
      </c>
      <c r="F6" s="964">
        <v>7</v>
      </c>
      <c r="G6" s="964">
        <v>5.8</v>
      </c>
      <c r="H6" s="964">
        <v>5.2</v>
      </c>
      <c r="I6" s="964">
        <v>7</v>
      </c>
      <c r="J6" s="964">
        <v>7.5</v>
      </c>
      <c r="K6" s="964">
        <v>5.1</v>
      </c>
      <c r="L6" s="964"/>
      <c r="M6" s="965"/>
      <c r="N6" s="966">
        <f>(D6*3+E6*2+F6*4+G6*2+H6*4+I6*4+J6*2+K6*3)/24</f>
        <v>6.195833333333333</v>
      </c>
      <c r="O6" s="967" t="s">
        <v>261</v>
      </c>
      <c r="P6" s="968" t="s">
        <v>248</v>
      </c>
      <c r="Q6" s="969">
        <v>7</v>
      </c>
      <c r="R6" s="970">
        <v>4.5</v>
      </c>
      <c r="S6" s="970">
        <v>6.8</v>
      </c>
      <c r="T6" s="970">
        <v>5.1</v>
      </c>
      <c r="U6" s="970">
        <v>7</v>
      </c>
      <c r="V6" s="970">
        <v>5.1</v>
      </c>
      <c r="W6" s="970">
        <v>5.1</v>
      </c>
      <c r="X6" s="970">
        <v>6.1</v>
      </c>
      <c r="Y6" s="970">
        <v>3</v>
      </c>
      <c r="Z6" s="970">
        <v>6.8</v>
      </c>
      <c r="AA6" s="970">
        <v>5.1</v>
      </c>
      <c r="AB6" s="971">
        <f>(Q6*2+R6*4+S6*4+T6*4+U6*3+V6*4+W6*3+X6*6+Y6*1+Z6*2+AA6*2)/35</f>
        <v>5.7057142857142855</v>
      </c>
      <c r="AC6" s="971">
        <f>(D6*3+E6*2+F6*4+G6*2+H6*4+I6*4+J6*2+K6*3+Q6*2+R6*4+S6*4+T6*4+U6*3+V6*4+W6*3+X6*6+Y6*1+Z6*2+AA6*2)/59</f>
        <v>5.9050847457627125</v>
      </c>
      <c r="AD6" s="967" t="s">
        <v>17</v>
      </c>
      <c r="AE6" s="968" t="s">
        <v>248</v>
      </c>
      <c r="AF6" s="972"/>
      <c r="AG6" s="973"/>
      <c r="AH6" s="973"/>
      <c r="AI6" s="973"/>
    </row>
    <row r="7" spans="1:35" s="2" customFormat="1" ht="19.5" customHeight="1">
      <c r="A7" s="961">
        <v>2</v>
      </c>
      <c r="B7" s="962" t="s">
        <v>254</v>
      </c>
      <c r="C7" s="963" t="s">
        <v>1084</v>
      </c>
      <c r="D7" s="964">
        <v>7.3</v>
      </c>
      <c r="E7" s="964">
        <v>7.3</v>
      </c>
      <c r="F7" s="964">
        <v>6.8</v>
      </c>
      <c r="G7" s="964">
        <v>6</v>
      </c>
      <c r="H7" s="964">
        <v>6.6</v>
      </c>
      <c r="I7" s="964">
        <v>6.8</v>
      </c>
      <c r="J7" s="964">
        <v>6.3</v>
      </c>
      <c r="K7" s="964">
        <v>7.1</v>
      </c>
      <c r="L7" s="964"/>
      <c r="M7" s="965"/>
      <c r="N7" s="966">
        <f aca="true" t="shared" si="0" ref="N7:N37">(D7*3+E7*2+F7*4+G7*2+H7*4+I7*4+J7*2+K7*3)/24</f>
        <v>6.8</v>
      </c>
      <c r="O7" s="967" t="s">
        <v>261</v>
      </c>
      <c r="P7" s="968" t="s">
        <v>248</v>
      </c>
      <c r="Q7" s="969">
        <v>7</v>
      </c>
      <c r="R7" s="970">
        <v>5</v>
      </c>
      <c r="S7" s="970">
        <v>7</v>
      </c>
      <c r="T7" s="970">
        <v>6.8</v>
      </c>
      <c r="U7" s="970">
        <v>6.5</v>
      </c>
      <c r="V7" s="970">
        <v>6.1</v>
      </c>
      <c r="W7" s="970">
        <v>6</v>
      </c>
      <c r="X7" s="970">
        <v>6.6</v>
      </c>
      <c r="Y7" s="970">
        <v>7</v>
      </c>
      <c r="Z7" s="970">
        <v>7</v>
      </c>
      <c r="AA7" s="970">
        <v>5.5</v>
      </c>
      <c r="AB7" s="971">
        <f aca="true" t="shared" si="1" ref="AB7:AB37">(Q7*2+R7*4+S7*4+T7*4+U7*3+V7*4+W7*3+X7*6+Y7*1+Z7*2+AA7*2)/35</f>
        <v>6.362857142857142</v>
      </c>
      <c r="AC7" s="971">
        <f aca="true" t="shared" si="2" ref="AC7:AC37">(D7*3+E7*2+F7*4+G7*2+H7*4+I7*4+J7*2+K7*3+Q7*2+R7*4+S7*4+T7*4+U7*3+V7*4+W7*3+X7*6+Y7*1+Z7*2+AA7*2)/59</f>
        <v>6.540677966101694</v>
      </c>
      <c r="AD7" s="967" t="s">
        <v>261</v>
      </c>
      <c r="AE7" s="968" t="s">
        <v>248</v>
      </c>
      <c r="AF7" s="972"/>
      <c r="AG7" s="973"/>
      <c r="AH7" s="973"/>
      <c r="AI7" s="973"/>
    </row>
    <row r="8" spans="1:35" s="2" customFormat="1" ht="19.5" customHeight="1">
      <c r="A8" s="961">
        <v>3</v>
      </c>
      <c r="B8" s="962" t="s">
        <v>100</v>
      </c>
      <c r="C8" s="963" t="s">
        <v>1085</v>
      </c>
      <c r="D8" s="964">
        <v>5.8</v>
      </c>
      <c r="E8" s="964">
        <v>7</v>
      </c>
      <c r="F8" s="964">
        <v>6</v>
      </c>
      <c r="G8" s="964">
        <v>6</v>
      </c>
      <c r="H8" s="964">
        <v>5.2</v>
      </c>
      <c r="I8" s="964">
        <v>6</v>
      </c>
      <c r="J8" s="964">
        <v>7.7</v>
      </c>
      <c r="K8" s="964">
        <v>5.3</v>
      </c>
      <c r="L8" s="964"/>
      <c r="M8" s="965"/>
      <c r="N8" s="966">
        <f t="shared" si="0"/>
        <v>5.979166666666667</v>
      </c>
      <c r="O8" s="967" t="s">
        <v>261</v>
      </c>
      <c r="P8" s="968" t="s">
        <v>248</v>
      </c>
      <c r="Q8" s="969">
        <v>6</v>
      </c>
      <c r="R8" s="970">
        <v>0</v>
      </c>
      <c r="S8" s="970">
        <v>7.8</v>
      </c>
      <c r="T8" s="970">
        <v>5.8</v>
      </c>
      <c r="U8" s="970">
        <v>6.5</v>
      </c>
      <c r="V8" s="970">
        <v>1</v>
      </c>
      <c r="W8" s="970">
        <v>6</v>
      </c>
      <c r="X8" s="970">
        <v>5.5</v>
      </c>
      <c r="Y8" s="970">
        <v>5</v>
      </c>
      <c r="Z8" s="970">
        <v>6.5</v>
      </c>
      <c r="AA8" s="970">
        <v>5.8</v>
      </c>
      <c r="AB8" s="971">
        <f t="shared" si="1"/>
        <v>4.871428571428571</v>
      </c>
      <c r="AC8" s="971">
        <f t="shared" si="2"/>
        <v>5.322033898305085</v>
      </c>
      <c r="AD8" s="967" t="s">
        <v>17</v>
      </c>
      <c r="AE8" s="968" t="s">
        <v>1086</v>
      </c>
      <c r="AF8" s="972"/>
      <c r="AG8" s="973"/>
      <c r="AH8" s="973"/>
      <c r="AI8" s="973"/>
    </row>
    <row r="9" spans="1:35" s="2" customFormat="1" ht="19.5" customHeight="1">
      <c r="A9" s="961">
        <v>4</v>
      </c>
      <c r="B9" s="962" t="s">
        <v>1087</v>
      </c>
      <c r="C9" s="963" t="s">
        <v>1085</v>
      </c>
      <c r="D9" s="964">
        <v>5.7</v>
      </c>
      <c r="E9" s="964">
        <v>6.8</v>
      </c>
      <c r="F9" s="964">
        <v>6.8</v>
      </c>
      <c r="G9" s="964">
        <v>7</v>
      </c>
      <c r="H9" s="964">
        <v>5</v>
      </c>
      <c r="I9" s="964">
        <v>6.8</v>
      </c>
      <c r="J9" s="964">
        <v>7.7</v>
      </c>
      <c r="K9" s="964">
        <v>6.5</v>
      </c>
      <c r="L9" s="964"/>
      <c r="M9" s="965"/>
      <c r="N9" s="966">
        <f t="shared" si="0"/>
        <v>6.416666666666667</v>
      </c>
      <c r="O9" s="967" t="s">
        <v>261</v>
      </c>
      <c r="P9" s="967" t="s">
        <v>227</v>
      </c>
      <c r="Q9" s="969">
        <v>0</v>
      </c>
      <c r="R9" s="970">
        <v>5.9</v>
      </c>
      <c r="S9" s="970">
        <v>7.5</v>
      </c>
      <c r="T9" s="970">
        <v>5.7</v>
      </c>
      <c r="U9" s="970">
        <v>7</v>
      </c>
      <c r="V9" s="970">
        <v>5</v>
      </c>
      <c r="W9" s="970">
        <v>6.8</v>
      </c>
      <c r="X9" s="970">
        <v>6.1</v>
      </c>
      <c r="Y9" s="970">
        <v>7</v>
      </c>
      <c r="Z9" s="970">
        <v>6.7</v>
      </c>
      <c r="AA9" s="970">
        <v>6.1</v>
      </c>
      <c r="AB9" s="971">
        <f t="shared" si="1"/>
        <v>5.914285714285715</v>
      </c>
      <c r="AC9" s="971">
        <f t="shared" si="2"/>
        <v>6.118644067796609</v>
      </c>
      <c r="AD9" s="967" t="s">
        <v>261</v>
      </c>
      <c r="AE9" s="967" t="s">
        <v>1088</v>
      </c>
      <c r="AF9" s="972"/>
      <c r="AG9" s="973"/>
      <c r="AH9" s="973"/>
      <c r="AI9" s="973"/>
    </row>
    <row r="10" spans="1:35" s="2" customFormat="1" ht="19.5" customHeight="1">
      <c r="A10" s="961">
        <v>5</v>
      </c>
      <c r="B10" s="962" t="s">
        <v>100</v>
      </c>
      <c r="C10" s="963" t="s">
        <v>250</v>
      </c>
      <c r="D10" s="964">
        <v>8.3</v>
      </c>
      <c r="E10" s="964">
        <v>7</v>
      </c>
      <c r="F10" s="964">
        <v>7.8</v>
      </c>
      <c r="G10" s="964">
        <v>6.2</v>
      </c>
      <c r="H10" s="964">
        <v>8.2</v>
      </c>
      <c r="I10" s="964">
        <v>7.8</v>
      </c>
      <c r="J10" s="964">
        <v>7.7</v>
      </c>
      <c r="K10" s="964">
        <v>7.5</v>
      </c>
      <c r="L10" s="964"/>
      <c r="M10" s="965"/>
      <c r="N10" s="966">
        <f t="shared" si="0"/>
        <v>7.683333333333334</v>
      </c>
      <c r="O10" s="967" t="s">
        <v>227</v>
      </c>
      <c r="P10" s="968" t="s">
        <v>248</v>
      </c>
      <c r="Q10" s="969">
        <v>6.5</v>
      </c>
      <c r="R10" s="970">
        <v>7.4</v>
      </c>
      <c r="S10" s="970">
        <v>6</v>
      </c>
      <c r="T10" s="970">
        <v>8</v>
      </c>
      <c r="U10" s="970">
        <v>7</v>
      </c>
      <c r="V10" s="970">
        <v>8.1</v>
      </c>
      <c r="W10" s="970">
        <v>6.6</v>
      </c>
      <c r="X10" s="970">
        <v>8.2</v>
      </c>
      <c r="Y10" s="970">
        <v>8</v>
      </c>
      <c r="Z10" s="970">
        <v>8.3</v>
      </c>
      <c r="AA10" s="970">
        <v>6.6</v>
      </c>
      <c r="AB10" s="971">
        <f t="shared" si="1"/>
        <v>7.394285714285715</v>
      </c>
      <c r="AC10" s="971">
        <f t="shared" si="2"/>
        <v>7.511864406779661</v>
      </c>
      <c r="AD10" s="967" t="s">
        <v>227</v>
      </c>
      <c r="AE10" s="968" t="s">
        <v>248</v>
      </c>
      <c r="AF10" s="972"/>
      <c r="AG10" s="973"/>
      <c r="AH10" s="973"/>
      <c r="AI10" s="973"/>
    </row>
    <row r="11" spans="1:35" s="2" customFormat="1" ht="19.5" customHeight="1">
      <c r="A11" s="961">
        <v>6</v>
      </c>
      <c r="B11" s="962" t="s">
        <v>1089</v>
      </c>
      <c r="C11" s="963" t="s">
        <v>276</v>
      </c>
      <c r="D11" s="964">
        <v>5</v>
      </c>
      <c r="E11" s="964">
        <v>7</v>
      </c>
      <c r="F11" s="964">
        <v>6.3</v>
      </c>
      <c r="G11" s="964">
        <v>5.7</v>
      </c>
      <c r="H11" s="964">
        <v>5.6</v>
      </c>
      <c r="I11" s="964">
        <v>6.3</v>
      </c>
      <c r="J11" s="964">
        <v>7.3</v>
      </c>
      <c r="K11" s="964">
        <v>5.3</v>
      </c>
      <c r="L11" s="964"/>
      <c r="M11" s="965"/>
      <c r="N11" s="966">
        <f t="shared" si="0"/>
        <v>5.9875</v>
      </c>
      <c r="O11" s="967" t="s">
        <v>261</v>
      </c>
      <c r="P11" s="968" t="s">
        <v>248</v>
      </c>
      <c r="Q11" s="969">
        <v>5.9</v>
      </c>
      <c r="R11" s="970">
        <v>0</v>
      </c>
      <c r="S11" s="970">
        <v>6.3</v>
      </c>
      <c r="T11" s="970">
        <v>4.1</v>
      </c>
      <c r="U11" s="970">
        <v>6</v>
      </c>
      <c r="V11" s="970">
        <v>2.3</v>
      </c>
      <c r="W11" s="970">
        <v>5.1</v>
      </c>
      <c r="X11" s="970">
        <v>6</v>
      </c>
      <c r="Y11" s="970">
        <v>0</v>
      </c>
      <c r="Z11" s="970">
        <v>6.8</v>
      </c>
      <c r="AA11" s="970">
        <v>4.6</v>
      </c>
      <c r="AB11" s="971">
        <f t="shared" si="1"/>
        <v>4.42</v>
      </c>
      <c r="AC11" s="971">
        <f t="shared" si="2"/>
        <v>5.057627118644068</v>
      </c>
      <c r="AD11" s="967" t="s">
        <v>17</v>
      </c>
      <c r="AE11" s="968" t="s">
        <v>1086</v>
      </c>
      <c r="AF11" s="972"/>
      <c r="AG11" s="973"/>
      <c r="AH11" s="973"/>
      <c r="AI11" s="973"/>
    </row>
    <row r="12" spans="1:35" s="2" customFormat="1" ht="19.5" customHeight="1">
      <c r="A12" s="961">
        <v>7</v>
      </c>
      <c r="B12" s="962" t="s">
        <v>28</v>
      </c>
      <c r="C12" s="963" t="s">
        <v>95</v>
      </c>
      <c r="D12" s="964">
        <v>6.5</v>
      </c>
      <c r="E12" s="964">
        <v>7</v>
      </c>
      <c r="F12" s="964">
        <v>7</v>
      </c>
      <c r="G12" s="964">
        <v>6</v>
      </c>
      <c r="H12" s="964">
        <v>5.4</v>
      </c>
      <c r="I12" s="964">
        <v>7</v>
      </c>
      <c r="J12" s="964">
        <v>7.3</v>
      </c>
      <c r="K12" s="964">
        <v>5.5</v>
      </c>
      <c r="L12" s="964"/>
      <c r="M12" s="965"/>
      <c r="N12" s="966">
        <f t="shared" si="0"/>
        <v>6.425</v>
      </c>
      <c r="O12" s="967" t="s">
        <v>261</v>
      </c>
      <c r="P12" s="968" t="s">
        <v>248</v>
      </c>
      <c r="Q12" s="969">
        <v>7</v>
      </c>
      <c r="R12" s="970">
        <v>4.3</v>
      </c>
      <c r="S12" s="970">
        <v>7.5</v>
      </c>
      <c r="T12" s="970">
        <v>5.7</v>
      </c>
      <c r="U12" s="970">
        <v>7</v>
      </c>
      <c r="V12" s="970">
        <v>5.7</v>
      </c>
      <c r="W12" s="970">
        <v>5.3</v>
      </c>
      <c r="X12" s="970">
        <v>6.1</v>
      </c>
      <c r="Y12" s="970">
        <v>5</v>
      </c>
      <c r="Z12" s="970">
        <v>7</v>
      </c>
      <c r="AA12" s="970">
        <v>6.2</v>
      </c>
      <c r="AB12" s="971">
        <f t="shared" si="1"/>
        <v>6.048571428571428</v>
      </c>
      <c r="AC12" s="971">
        <f t="shared" si="2"/>
        <v>6.201694915254237</v>
      </c>
      <c r="AD12" s="967" t="s">
        <v>261</v>
      </c>
      <c r="AE12" s="968" t="s">
        <v>248</v>
      </c>
      <c r="AF12" s="972"/>
      <c r="AG12" s="973"/>
      <c r="AH12" s="973"/>
      <c r="AI12" s="973"/>
    </row>
    <row r="13" spans="1:35" s="2" customFormat="1" ht="19.5" customHeight="1">
      <c r="A13" s="961">
        <v>8</v>
      </c>
      <c r="B13" s="962" t="s">
        <v>22</v>
      </c>
      <c r="C13" s="963" t="s">
        <v>157</v>
      </c>
      <c r="D13" s="964">
        <v>6.6</v>
      </c>
      <c r="E13" s="964">
        <v>7.3</v>
      </c>
      <c r="F13" s="964">
        <v>7.8</v>
      </c>
      <c r="G13" s="964">
        <v>6.5</v>
      </c>
      <c r="H13" s="964">
        <v>5.8</v>
      </c>
      <c r="I13" s="964">
        <v>7.8</v>
      </c>
      <c r="J13" s="964">
        <v>7.3</v>
      </c>
      <c r="K13" s="964">
        <v>7</v>
      </c>
      <c r="L13" s="964"/>
      <c r="M13" s="965"/>
      <c r="N13" s="966">
        <f t="shared" si="0"/>
        <v>7.0249999999999995</v>
      </c>
      <c r="O13" s="967" t="s">
        <v>227</v>
      </c>
      <c r="P13" s="968" t="s">
        <v>248</v>
      </c>
      <c r="Q13" s="969">
        <v>6.9</v>
      </c>
      <c r="R13" s="970">
        <v>6</v>
      </c>
      <c r="S13" s="970">
        <v>6.3</v>
      </c>
      <c r="T13" s="970">
        <v>7</v>
      </c>
      <c r="U13" s="970">
        <v>7.5</v>
      </c>
      <c r="V13" s="970">
        <v>5.9</v>
      </c>
      <c r="W13" s="970">
        <v>6.1</v>
      </c>
      <c r="X13" s="970">
        <v>7.1</v>
      </c>
      <c r="Y13" s="970">
        <v>8</v>
      </c>
      <c r="Z13" s="970">
        <v>7.7</v>
      </c>
      <c r="AA13" s="970">
        <v>7</v>
      </c>
      <c r="AB13" s="971">
        <f t="shared" si="1"/>
        <v>6.725714285714285</v>
      </c>
      <c r="AC13" s="971">
        <f t="shared" si="2"/>
        <v>6.8474576271186445</v>
      </c>
      <c r="AD13" s="967" t="s">
        <v>261</v>
      </c>
      <c r="AE13" s="968" t="s">
        <v>248</v>
      </c>
      <c r="AF13" s="972"/>
      <c r="AG13" s="973"/>
      <c r="AH13" s="973"/>
      <c r="AI13" s="973"/>
    </row>
    <row r="14" spans="1:35" s="2" customFormat="1" ht="19.5" customHeight="1">
      <c r="A14" s="961">
        <v>9</v>
      </c>
      <c r="B14" s="962" t="s">
        <v>1090</v>
      </c>
      <c r="C14" s="963" t="s">
        <v>37</v>
      </c>
      <c r="D14" s="964">
        <v>6.5</v>
      </c>
      <c r="E14" s="964">
        <v>7</v>
      </c>
      <c r="F14" s="964">
        <v>5.8</v>
      </c>
      <c r="G14" s="964">
        <v>5.8</v>
      </c>
      <c r="H14" s="964">
        <v>7.2</v>
      </c>
      <c r="I14" s="964">
        <v>5.8</v>
      </c>
      <c r="J14" s="964">
        <v>6.8</v>
      </c>
      <c r="K14" s="964">
        <v>5.3</v>
      </c>
      <c r="L14" s="964"/>
      <c r="M14" s="965"/>
      <c r="N14" s="966">
        <f t="shared" si="0"/>
        <v>6.241666666666667</v>
      </c>
      <c r="O14" s="967" t="s">
        <v>261</v>
      </c>
      <c r="P14" s="967" t="s">
        <v>227</v>
      </c>
      <c r="Q14" s="969">
        <v>6</v>
      </c>
      <c r="R14" s="970">
        <v>0</v>
      </c>
      <c r="S14" s="970">
        <v>5.8</v>
      </c>
      <c r="T14" s="970">
        <v>5.3</v>
      </c>
      <c r="U14" s="970">
        <v>7</v>
      </c>
      <c r="V14" s="970">
        <v>8</v>
      </c>
      <c r="W14" s="970">
        <v>2.5</v>
      </c>
      <c r="X14" s="970">
        <v>2.6</v>
      </c>
      <c r="Y14" s="970">
        <v>0</v>
      </c>
      <c r="Z14" s="970">
        <v>6</v>
      </c>
      <c r="AA14" s="970">
        <v>2.5</v>
      </c>
      <c r="AB14" s="971">
        <f t="shared" si="1"/>
        <v>4.271428571428571</v>
      </c>
      <c r="AC14" s="971">
        <f t="shared" si="2"/>
        <v>5.0728813559322035</v>
      </c>
      <c r="AD14" s="967" t="s">
        <v>17</v>
      </c>
      <c r="AE14" s="967" t="s">
        <v>227</v>
      </c>
      <c r="AF14" s="972"/>
      <c r="AG14" s="973"/>
      <c r="AH14" s="973"/>
      <c r="AI14" s="973"/>
    </row>
    <row r="15" spans="1:35" s="2" customFormat="1" ht="19.5" customHeight="1">
      <c r="A15" s="961">
        <v>10</v>
      </c>
      <c r="B15" s="962" t="s">
        <v>765</v>
      </c>
      <c r="C15" s="963" t="s">
        <v>143</v>
      </c>
      <c r="D15" s="964">
        <v>8.2</v>
      </c>
      <c r="E15" s="964">
        <v>8</v>
      </c>
      <c r="F15" s="964">
        <v>8</v>
      </c>
      <c r="G15" s="964">
        <v>8</v>
      </c>
      <c r="H15" s="964">
        <v>8.1</v>
      </c>
      <c r="I15" s="964">
        <v>8</v>
      </c>
      <c r="J15" s="964">
        <v>7.5</v>
      </c>
      <c r="K15" s="964">
        <v>6.8</v>
      </c>
      <c r="L15" s="964"/>
      <c r="M15" s="965"/>
      <c r="N15" s="966">
        <f t="shared" si="0"/>
        <v>7.8500000000000005</v>
      </c>
      <c r="O15" s="967" t="s">
        <v>227</v>
      </c>
      <c r="P15" s="968" t="s">
        <v>1091</v>
      </c>
      <c r="Q15" s="969">
        <v>7.4</v>
      </c>
      <c r="R15" s="970">
        <v>5.8</v>
      </c>
      <c r="S15" s="970">
        <v>7.5</v>
      </c>
      <c r="T15" s="970">
        <v>6.7</v>
      </c>
      <c r="U15" s="970">
        <v>6.5</v>
      </c>
      <c r="V15" s="970">
        <v>8</v>
      </c>
      <c r="W15" s="970">
        <v>7.5</v>
      </c>
      <c r="X15" s="970">
        <v>7.1</v>
      </c>
      <c r="Y15" s="970">
        <v>6</v>
      </c>
      <c r="Z15" s="970">
        <v>8</v>
      </c>
      <c r="AA15" s="970">
        <v>6.1</v>
      </c>
      <c r="AB15" s="971">
        <f t="shared" si="1"/>
        <v>7.017142857142857</v>
      </c>
      <c r="AC15" s="971">
        <f t="shared" si="2"/>
        <v>7.35593220338983</v>
      </c>
      <c r="AD15" s="967" t="s">
        <v>227</v>
      </c>
      <c r="AE15" s="968" t="s">
        <v>1091</v>
      </c>
      <c r="AF15" s="972"/>
      <c r="AG15" s="973"/>
      <c r="AH15" s="973"/>
      <c r="AI15" s="973"/>
    </row>
    <row r="16" spans="1:35" s="2" customFormat="1" ht="19.5" customHeight="1">
      <c r="A16" s="961">
        <v>11</v>
      </c>
      <c r="B16" s="962" t="s">
        <v>22</v>
      </c>
      <c r="C16" s="963" t="s">
        <v>99</v>
      </c>
      <c r="D16" s="964">
        <v>7</v>
      </c>
      <c r="E16" s="964">
        <v>7.3</v>
      </c>
      <c r="F16" s="964">
        <v>6.3</v>
      </c>
      <c r="G16" s="964">
        <v>5.8</v>
      </c>
      <c r="H16" s="964">
        <v>5.6</v>
      </c>
      <c r="I16" s="964">
        <v>6.3</v>
      </c>
      <c r="J16" s="964">
        <v>6.3</v>
      </c>
      <c r="K16" s="964">
        <v>5.8</v>
      </c>
      <c r="L16" s="964"/>
      <c r="M16" s="965"/>
      <c r="N16" s="966">
        <f t="shared" si="0"/>
        <v>6.25</v>
      </c>
      <c r="O16" s="967" t="s">
        <v>261</v>
      </c>
      <c r="P16" s="968" t="s">
        <v>248</v>
      </c>
      <c r="Q16" s="969">
        <v>6.5</v>
      </c>
      <c r="R16" s="970">
        <v>5.5</v>
      </c>
      <c r="S16" s="970">
        <v>7.3</v>
      </c>
      <c r="T16" s="970">
        <v>5.7</v>
      </c>
      <c r="U16" s="970">
        <v>6.5</v>
      </c>
      <c r="V16" s="970">
        <v>5.5</v>
      </c>
      <c r="W16" s="970">
        <v>6.8</v>
      </c>
      <c r="X16" s="970">
        <v>6.1</v>
      </c>
      <c r="Y16" s="970">
        <v>2</v>
      </c>
      <c r="Z16" s="970">
        <v>7</v>
      </c>
      <c r="AA16" s="970">
        <v>6.1</v>
      </c>
      <c r="AB16" s="971">
        <f t="shared" si="1"/>
        <v>6.105714285714285</v>
      </c>
      <c r="AC16" s="971">
        <f t="shared" si="2"/>
        <v>6.164406779661017</v>
      </c>
      <c r="AD16" s="967" t="s">
        <v>261</v>
      </c>
      <c r="AE16" s="968" t="s">
        <v>248</v>
      </c>
      <c r="AF16" s="972"/>
      <c r="AG16" s="973"/>
      <c r="AH16" s="973"/>
      <c r="AI16" s="973"/>
    </row>
    <row r="17" spans="1:35" s="2" customFormat="1" ht="19.5" customHeight="1">
      <c r="A17" s="961">
        <v>12</v>
      </c>
      <c r="B17" s="962" t="s">
        <v>160</v>
      </c>
      <c r="C17" s="974" t="s">
        <v>760</v>
      </c>
      <c r="D17" s="964">
        <v>6.8</v>
      </c>
      <c r="E17" s="964">
        <v>6.2</v>
      </c>
      <c r="F17" s="964">
        <v>7</v>
      </c>
      <c r="G17" s="964">
        <v>6</v>
      </c>
      <c r="H17" s="964">
        <v>5.8</v>
      </c>
      <c r="I17" s="964">
        <v>7</v>
      </c>
      <c r="J17" s="964">
        <v>7.7</v>
      </c>
      <c r="K17" s="964">
        <v>6.4</v>
      </c>
      <c r="L17" s="964"/>
      <c r="M17" s="965"/>
      <c r="N17" s="966">
        <f t="shared" si="0"/>
        <v>6.608333333333334</v>
      </c>
      <c r="O17" s="967" t="s">
        <v>261</v>
      </c>
      <c r="P17" s="968" t="s">
        <v>248</v>
      </c>
      <c r="Q17" s="969">
        <v>6</v>
      </c>
      <c r="R17" s="970">
        <v>5</v>
      </c>
      <c r="S17" s="970">
        <v>6.8</v>
      </c>
      <c r="T17" s="970">
        <v>5.7</v>
      </c>
      <c r="U17" s="970">
        <v>6.5</v>
      </c>
      <c r="V17" s="970">
        <v>5.2</v>
      </c>
      <c r="W17" s="970">
        <v>4</v>
      </c>
      <c r="X17" s="970">
        <v>6.8</v>
      </c>
      <c r="Y17" s="970">
        <v>5</v>
      </c>
      <c r="Z17" s="970">
        <v>7</v>
      </c>
      <c r="AA17" s="970">
        <v>5.5</v>
      </c>
      <c r="AB17" s="971">
        <f t="shared" si="1"/>
        <v>5.86</v>
      </c>
      <c r="AC17" s="971">
        <f t="shared" si="2"/>
        <v>6.164406779661018</v>
      </c>
      <c r="AD17" s="967" t="s">
        <v>261</v>
      </c>
      <c r="AE17" s="968" t="s">
        <v>248</v>
      </c>
      <c r="AF17" s="972"/>
      <c r="AG17" s="973"/>
      <c r="AH17" s="973"/>
      <c r="AI17" s="973"/>
    </row>
    <row r="18" spans="1:35" s="2" customFormat="1" ht="19.5" customHeight="1">
      <c r="A18" s="961">
        <v>13</v>
      </c>
      <c r="B18" s="962" t="s">
        <v>100</v>
      </c>
      <c r="C18" s="963" t="s">
        <v>1092</v>
      </c>
      <c r="D18" s="964">
        <v>7.1</v>
      </c>
      <c r="E18" s="964">
        <v>6.5</v>
      </c>
      <c r="F18" s="964">
        <v>6</v>
      </c>
      <c r="G18" s="964">
        <v>6.2</v>
      </c>
      <c r="H18" s="964">
        <v>6.1</v>
      </c>
      <c r="I18" s="964">
        <v>6</v>
      </c>
      <c r="J18" s="964">
        <v>7.3</v>
      </c>
      <c r="K18" s="964">
        <v>6.3</v>
      </c>
      <c r="L18" s="964"/>
      <c r="M18" s="965"/>
      <c r="N18" s="966">
        <f t="shared" si="0"/>
        <v>6.358333333333333</v>
      </c>
      <c r="O18" s="967" t="s">
        <v>261</v>
      </c>
      <c r="P18" s="968" t="s">
        <v>248</v>
      </c>
      <c r="Q18" s="969">
        <v>6.5</v>
      </c>
      <c r="R18" s="970">
        <v>5.1</v>
      </c>
      <c r="S18" s="970">
        <v>6.3</v>
      </c>
      <c r="T18" s="970">
        <v>6.1</v>
      </c>
      <c r="U18" s="970">
        <v>7</v>
      </c>
      <c r="V18" s="970">
        <v>7</v>
      </c>
      <c r="W18" s="970">
        <v>5.3</v>
      </c>
      <c r="X18" s="970">
        <v>6.7</v>
      </c>
      <c r="Y18" s="970">
        <v>5</v>
      </c>
      <c r="Z18" s="970">
        <v>7</v>
      </c>
      <c r="AA18" s="970">
        <v>5.8</v>
      </c>
      <c r="AB18" s="971">
        <f t="shared" si="1"/>
        <v>6.248571428571429</v>
      </c>
      <c r="AC18" s="971">
        <f t="shared" si="2"/>
        <v>6.293220338983051</v>
      </c>
      <c r="AD18" s="967" t="s">
        <v>261</v>
      </c>
      <c r="AE18" s="968" t="s">
        <v>248</v>
      </c>
      <c r="AF18" s="972"/>
      <c r="AG18" s="973"/>
      <c r="AH18" s="973"/>
      <c r="AI18" s="973"/>
    </row>
    <row r="19" spans="1:35" s="2" customFormat="1" ht="19.5" customHeight="1">
      <c r="A19" s="961">
        <v>14</v>
      </c>
      <c r="B19" s="962" t="s">
        <v>768</v>
      </c>
      <c r="C19" s="963" t="s">
        <v>45</v>
      </c>
      <c r="D19" s="964">
        <v>8</v>
      </c>
      <c r="E19" s="964">
        <v>7.3</v>
      </c>
      <c r="F19" s="964">
        <v>7.8</v>
      </c>
      <c r="G19" s="964">
        <v>7</v>
      </c>
      <c r="H19" s="964">
        <v>7.4</v>
      </c>
      <c r="I19" s="964">
        <v>7.8</v>
      </c>
      <c r="J19" s="964">
        <v>7</v>
      </c>
      <c r="K19" s="964">
        <v>7.1</v>
      </c>
      <c r="L19" s="964"/>
      <c r="M19" s="965"/>
      <c r="N19" s="966">
        <f t="shared" si="0"/>
        <v>7.495833333333333</v>
      </c>
      <c r="O19" s="967" t="s">
        <v>227</v>
      </c>
      <c r="P19" s="968" t="s">
        <v>1091</v>
      </c>
      <c r="Q19" s="969">
        <v>6.9</v>
      </c>
      <c r="R19" s="970">
        <v>7.6</v>
      </c>
      <c r="S19" s="970">
        <v>7</v>
      </c>
      <c r="T19" s="970">
        <v>8.9</v>
      </c>
      <c r="U19" s="970">
        <v>6</v>
      </c>
      <c r="V19" s="970">
        <v>7.7</v>
      </c>
      <c r="W19" s="970">
        <v>6.1</v>
      </c>
      <c r="X19" s="970">
        <v>8.4</v>
      </c>
      <c r="Y19" s="970">
        <v>7</v>
      </c>
      <c r="Z19" s="970">
        <v>8.3</v>
      </c>
      <c r="AA19" s="970">
        <v>7.2</v>
      </c>
      <c r="AB19" s="971">
        <f t="shared" si="1"/>
        <v>7.522857142857143</v>
      </c>
      <c r="AC19" s="971">
        <f t="shared" si="2"/>
        <v>7.511864406779662</v>
      </c>
      <c r="AD19" s="971" t="s">
        <v>1086</v>
      </c>
      <c r="AE19" s="968" t="s">
        <v>1091</v>
      </c>
      <c r="AF19" s="972"/>
      <c r="AG19" s="973"/>
      <c r="AH19" s="973"/>
      <c r="AI19" s="973"/>
    </row>
    <row r="20" spans="1:35" s="2" customFormat="1" ht="19.5" customHeight="1">
      <c r="A20" s="961">
        <v>15</v>
      </c>
      <c r="B20" s="962" t="s">
        <v>22</v>
      </c>
      <c r="C20" s="963" t="s">
        <v>43</v>
      </c>
      <c r="D20" s="964">
        <v>5.8</v>
      </c>
      <c r="E20" s="964">
        <v>7</v>
      </c>
      <c r="F20" s="964">
        <v>6.8</v>
      </c>
      <c r="G20" s="964">
        <v>5.8</v>
      </c>
      <c r="H20" s="964">
        <v>5.1</v>
      </c>
      <c r="I20" s="964">
        <v>6.8</v>
      </c>
      <c r="J20" s="964">
        <v>6.3</v>
      </c>
      <c r="K20" s="964">
        <v>5.1</v>
      </c>
      <c r="L20" s="964"/>
      <c r="M20" s="965"/>
      <c r="N20" s="966">
        <f t="shared" si="0"/>
        <v>6.070833333333334</v>
      </c>
      <c r="O20" s="967" t="s">
        <v>261</v>
      </c>
      <c r="P20" s="968" t="s">
        <v>248</v>
      </c>
      <c r="Q20" s="969">
        <v>6</v>
      </c>
      <c r="R20" s="970">
        <v>0</v>
      </c>
      <c r="S20" s="970">
        <v>4.8</v>
      </c>
      <c r="T20" s="970">
        <v>6.2</v>
      </c>
      <c r="U20" s="970">
        <v>7</v>
      </c>
      <c r="V20" s="970">
        <v>5</v>
      </c>
      <c r="W20" s="970">
        <v>5.3</v>
      </c>
      <c r="X20" s="970">
        <v>5.8</v>
      </c>
      <c r="Y20" s="970">
        <v>3</v>
      </c>
      <c r="Z20" s="970">
        <v>6.3</v>
      </c>
      <c r="AA20" s="970">
        <v>3.5</v>
      </c>
      <c r="AB20" s="971">
        <f t="shared" si="1"/>
        <v>4.865714285714286</v>
      </c>
      <c r="AC20" s="971">
        <f t="shared" si="2"/>
        <v>5.355932203389831</v>
      </c>
      <c r="AD20" s="967" t="s">
        <v>17</v>
      </c>
      <c r="AE20" s="968" t="s">
        <v>1086</v>
      </c>
      <c r="AF20" s="972"/>
      <c r="AG20" s="973"/>
      <c r="AH20" s="973"/>
      <c r="AI20" s="973"/>
    </row>
    <row r="21" spans="1:35" s="2" customFormat="1" ht="19.5" customHeight="1">
      <c r="A21" s="961">
        <v>16</v>
      </c>
      <c r="B21" s="962" t="s">
        <v>100</v>
      </c>
      <c r="C21" s="963" t="s">
        <v>168</v>
      </c>
      <c r="D21" s="964">
        <v>7.5</v>
      </c>
      <c r="E21" s="964">
        <v>6.2</v>
      </c>
      <c r="F21" s="964">
        <v>6.8</v>
      </c>
      <c r="G21" s="964">
        <v>6.3</v>
      </c>
      <c r="H21" s="964">
        <v>7.8</v>
      </c>
      <c r="I21" s="964">
        <v>6.8</v>
      </c>
      <c r="J21" s="964">
        <v>7.7</v>
      </c>
      <c r="K21" s="964">
        <v>6.2</v>
      </c>
      <c r="L21" s="964"/>
      <c r="M21" s="965"/>
      <c r="N21" s="966">
        <f t="shared" si="0"/>
        <v>6.9624999999999995</v>
      </c>
      <c r="O21" s="967" t="s">
        <v>227</v>
      </c>
      <c r="P21" s="968" t="s">
        <v>248</v>
      </c>
      <c r="Q21" s="969">
        <v>6.9</v>
      </c>
      <c r="R21" s="970">
        <v>5.9</v>
      </c>
      <c r="S21" s="970">
        <v>7</v>
      </c>
      <c r="T21" s="970">
        <v>8</v>
      </c>
      <c r="U21" s="970">
        <v>7</v>
      </c>
      <c r="V21" s="970">
        <v>7.3</v>
      </c>
      <c r="W21" s="970">
        <v>5.8</v>
      </c>
      <c r="X21" s="970">
        <v>8</v>
      </c>
      <c r="Y21" s="970">
        <v>8</v>
      </c>
      <c r="Z21" s="970">
        <v>8</v>
      </c>
      <c r="AA21" s="970">
        <v>6.3</v>
      </c>
      <c r="AB21" s="971">
        <f t="shared" si="1"/>
        <v>7.131428571428572</v>
      </c>
      <c r="AC21" s="971">
        <f t="shared" si="2"/>
        <v>7.062711864406779</v>
      </c>
      <c r="AD21" s="971" t="s">
        <v>1086</v>
      </c>
      <c r="AE21" s="968" t="s">
        <v>248</v>
      </c>
      <c r="AF21" s="972"/>
      <c r="AG21" s="973"/>
      <c r="AH21" s="973"/>
      <c r="AI21" s="973"/>
    </row>
    <row r="22" spans="1:35" s="2" customFormat="1" ht="19.5" customHeight="1">
      <c r="A22" s="961">
        <v>17</v>
      </c>
      <c r="B22" s="962" t="s">
        <v>100</v>
      </c>
      <c r="C22" s="963" t="s">
        <v>114</v>
      </c>
      <c r="D22" s="964">
        <v>6.7</v>
      </c>
      <c r="E22" s="964">
        <v>7</v>
      </c>
      <c r="F22" s="964">
        <v>6.8</v>
      </c>
      <c r="G22" s="964">
        <v>6.2</v>
      </c>
      <c r="H22" s="964">
        <v>5</v>
      </c>
      <c r="I22" s="964">
        <v>6.8</v>
      </c>
      <c r="J22" s="964">
        <v>7.7</v>
      </c>
      <c r="K22" s="964">
        <v>5.6</v>
      </c>
      <c r="L22" s="964"/>
      <c r="M22" s="965"/>
      <c r="N22" s="966">
        <f t="shared" si="0"/>
        <v>6.379166666666667</v>
      </c>
      <c r="O22" s="967" t="s">
        <v>261</v>
      </c>
      <c r="P22" s="968" t="s">
        <v>248</v>
      </c>
      <c r="Q22" s="969">
        <v>6.9</v>
      </c>
      <c r="R22" s="970">
        <v>6</v>
      </c>
      <c r="S22" s="970">
        <v>7.3</v>
      </c>
      <c r="T22" s="970">
        <v>6.1</v>
      </c>
      <c r="U22" s="970">
        <v>7.5</v>
      </c>
      <c r="V22" s="970">
        <v>5.9</v>
      </c>
      <c r="W22" s="970">
        <v>7.1</v>
      </c>
      <c r="X22" s="970">
        <v>7.1</v>
      </c>
      <c r="Y22" s="970">
        <v>5</v>
      </c>
      <c r="Z22" s="970">
        <v>7.3</v>
      </c>
      <c r="AA22" s="970">
        <v>4.3</v>
      </c>
      <c r="AB22" s="971">
        <f t="shared" si="1"/>
        <v>6.56</v>
      </c>
      <c r="AC22" s="971">
        <f t="shared" si="2"/>
        <v>6.486440677966103</v>
      </c>
      <c r="AD22" s="967" t="s">
        <v>261</v>
      </c>
      <c r="AE22" s="968" t="s">
        <v>248</v>
      </c>
      <c r="AF22" s="972"/>
      <c r="AG22" s="973"/>
      <c r="AH22" s="973"/>
      <c r="AI22" s="973"/>
    </row>
    <row r="23" spans="1:35" s="2" customFormat="1" ht="19.5" customHeight="1">
      <c r="A23" s="961">
        <v>18</v>
      </c>
      <c r="B23" s="975" t="s">
        <v>181</v>
      </c>
      <c r="C23" s="976" t="s">
        <v>1093</v>
      </c>
      <c r="D23" s="964">
        <v>7</v>
      </c>
      <c r="E23" s="964">
        <v>6.5</v>
      </c>
      <c r="F23" s="964">
        <v>6</v>
      </c>
      <c r="G23" s="964">
        <v>6.5</v>
      </c>
      <c r="H23" s="964">
        <v>6.1</v>
      </c>
      <c r="I23" s="964">
        <v>6</v>
      </c>
      <c r="J23" s="964">
        <v>6.5</v>
      </c>
      <c r="K23" s="964">
        <v>5.1</v>
      </c>
      <c r="L23" s="964"/>
      <c r="M23" s="965"/>
      <c r="N23" s="966">
        <f t="shared" si="0"/>
        <v>6.154166666666668</v>
      </c>
      <c r="O23" s="967" t="s">
        <v>261</v>
      </c>
      <c r="P23" s="968" t="s">
        <v>248</v>
      </c>
      <c r="Q23" s="969">
        <v>6.5</v>
      </c>
      <c r="R23" s="970">
        <v>5.8</v>
      </c>
      <c r="S23" s="970">
        <v>7</v>
      </c>
      <c r="T23" s="970">
        <v>7</v>
      </c>
      <c r="U23" s="970">
        <v>6.5</v>
      </c>
      <c r="V23" s="970">
        <v>7.1</v>
      </c>
      <c r="W23" s="970">
        <v>6</v>
      </c>
      <c r="X23" s="970">
        <v>7.1</v>
      </c>
      <c r="Y23" s="970">
        <v>2</v>
      </c>
      <c r="Z23" s="970">
        <v>7</v>
      </c>
      <c r="AA23" s="970">
        <v>6.1</v>
      </c>
      <c r="AB23" s="971">
        <f t="shared" si="1"/>
        <v>6.539999999999999</v>
      </c>
      <c r="AC23" s="971">
        <f t="shared" si="2"/>
        <v>6.383050847457627</v>
      </c>
      <c r="AD23" s="967" t="s">
        <v>261</v>
      </c>
      <c r="AE23" s="968" t="s">
        <v>248</v>
      </c>
      <c r="AF23" s="972"/>
      <c r="AG23" s="973"/>
      <c r="AH23" s="973"/>
      <c r="AI23" s="973"/>
    </row>
    <row r="24" spans="1:35" s="2" customFormat="1" ht="19.5" customHeight="1">
      <c r="A24" s="961">
        <v>19</v>
      </c>
      <c r="B24" s="975" t="s">
        <v>137</v>
      </c>
      <c r="C24" s="976" t="s">
        <v>1094</v>
      </c>
      <c r="D24" s="964">
        <v>5.5</v>
      </c>
      <c r="E24" s="964">
        <v>6.7</v>
      </c>
      <c r="F24" s="964">
        <v>7.3</v>
      </c>
      <c r="G24" s="964">
        <v>6</v>
      </c>
      <c r="H24" s="964">
        <v>5.5</v>
      </c>
      <c r="I24" s="964">
        <v>7.3</v>
      </c>
      <c r="J24" s="964">
        <v>7.3</v>
      </c>
      <c r="K24" s="964">
        <v>5.3</v>
      </c>
      <c r="L24" s="964"/>
      <c r="M24" s="965"/>
      <c r="N24" s="966">
        <f t="shared" si="0"/>
        <v>6.366666666666667</v>
      </c>
      <c r="O24" s="967" t="s">
        <v>261</v>
      </c>
      <c r="P24" s="968" t="s">
        <v>248</v>
      </c>
      <c r="Q24" s="969">
        <v>7</v>
      </c>
      <c r="R24" s="970">
        <v>5.2</v>
      </c>
      <c r="S24" s="970">
        <v>6.3</v>
      </c>
      <c r="T24" s="970">
        <v>5.9</v>
      </c>
      <c r="U24" s="970">
        <v>6.5</v>
      </c>
      <c r="V24" s="970">
        <v>5.7</v>
      </c>
      <c r="W24" s="970">
        <v>7.1</v>
      </c>
      <c r="X24" s="970">
        <v>6.9</v>
      </c>
      <c r="Y24" s="970">
        <v>6</v>
      </c>
      <c r="Z24" s="970">
        <v>7</v>
      </c>
      <c r="AA24" s="970">
        <v>6</v>
      </c>
      <c r="AB24" s="971">
        <f t="shared" si="1"/>
        <v>6.3028571428571425</v>
      </c>
      <c r="AC24" s="971">
        <f t="shared" si="2"/>
        <v>6.328813559322033</v>
      </c>
      <c r="AD24" s="967" t="s">
        <v>261</v>
      </c>
      <c r="AE24" s="968" t="s">
        <v>248</v>
      </c>
      <c r="AF24" s="972"/>
      <c r="AG24" s="973"/>
      <c r="AH24" s="973"/>
      <c r="AI24" s="973"/>
    </row>
    <row r="25" spans="1:35" s="2" customFormat="1" ht="19.5" customHeight="1">
      <c r="A25" s="961">
        <v>20</v>
      </c>
      <c r="B25" s="962" t="s">
        <v>1095</v>
      </c>
      <c r="C25" s="974" t="s">
        <v>606</v>
      </c>
      <c r="D25" s="964">
        <v>7</v>
      </c>
      <c r="E25" s="964">
        <v>7</v>
      </c>
      <c r="F25" s="964">
        <v>7</v>
      </c>
      <c r="G25" s="964">
        <v>6.3</v>
      </c>
      <c r="H25" s="964">
        <v>5.7</v>
      </c>
      <c r="I25" s="964">
        <v>7</v>
      </c>
      <c r="J25" s="964">
        <v>7.3</v>
      </c>
      <c r="K25" s="964">
        <v>6</v>
      </c>
      <c r="L25" s="964"/>
      <c r="M25" s="965"/>
      <c r="N25" s="966">
        <f t="shared" si="0"/>
        <v>6.625</v>
      </c>
      <c r="O25" s="967" t="s">
        <v>261</v>
      </c>
      <c r="P25" s="968" t="s">
        <v>248</v>
      </c>
      <c r="Q25" s="969">
        <v>6.9</v>
      </c>
      <c r="R25" s="970">
        <v>4.6</v>
      </c>
      <c r="S25" s="970">
        <v>6.8</v>
      </c>
      <c r="T25" s="970">
        <v>5.7</v>
      </c>
      <c r="U25" s="970">
        <v>6</v>
      </c>
      <c r="V25" s="970">
        <v>6</v>
      </c>
      <c r="W25" s="970">
        <v>5.1</v>
      </c>
      <c r="X25" s="970">
        <v>6.1</v>
      </c>
      <c r="Y25" s="970">
        <v>5</v>
      </c>
      <c r="Z25" s="970">
        <v>6.3</v>
      </c>
      <c r="AA25" s="970">
        <v>5</v>
      </c>
      <c r="AB25" s="971">
        <f t="shared" si="1"/>
        <v>5.819999999999999</v>
      </c>
      <c r="AC25" s="971">
        <f t="shared" si="2"/>
        <v>6.147457627118645</v>
      </c>
      <c r="AD25" s="967" t="s">
        <v>261</v>
      </c>
      <c r="AE25" s="968" t="s">
        <v>248</v>
      </c>
      <c r="AF25" s="972"/>
      <c r="AG25" s="973"/>
      <c r="AH25" s="973"/>
      <c r="AI25" s="973"/>
    </row>
    <row r="26" spans="1:35" s="2" customFormat="1" ht="19.5" customHeight="1">
      <c r="A26" s="961">
        <v>21</v>
      </c>
      <c r="B26" s="962" t="s">
        <v>246</v>
      </c>
      <c r="C26" s="974" t="s">
        <v>149</v>
      </c>
      <c r="D26" s="964">
        <v>5.4</v>
      </c>
      <c r="E26" s="964">
        <v>7</v>
      </c>
      <c r="F26" s="964">
        <v>7</v>
      </c>
      <c r="G26" s="964">
        <v>5.8</v>
      </c>
      <c r="H26" s="964">
        <v>5.2</v>
      </c>
      <c r="I26" s="964">
        <v>7</v>
      </c>
      <c r="J26" s="964">
        <v>7</v>
      </c>
      <c r="K26" s="964">
        <v>6.6</v>
      </c>
      <c r="L26" s="964"/>
      <c r="M26" s="965"/>
      <c r="N26" s="966">
        <f t="shared" si="0"/>
        <v>6.349999999999999</v>
      </c>
      <c r="O26" s="967" t="s">
        <v>261</v>
      </c>
      <c r="P26" s="968" t="s">
        <v>248</v>
      </c>
      <c r="Q26" s="969">
        <v>7</v>
      </c>
      <c r="R26" s="970">
        <v>5.7</v>
      </c>
      <c r="S26" s="970">
        <v>6.8</v>
      </c>
      <c r="T26" s="970">
        <v>4.6</v>
      </c>
      <c r="U26" s="970">
        <v>7</v>
      </c>
      <c r="V26" s="970">
        <v>5.2</v>
      </c>
      <c r="W26" s="970">
        <v>7.1</v>
      </c>
      <c r="X26" s="970">
        <v>6.1</v>
      </c>
      <c r="Y26" s="970">
        <v>8</v>
      </c>
      <c r="Z26" s="970">
        <v>6.8</v>
      </c>
      <c r="AA26" s="970">
        <v>4.6</v>
      </c>
      <c r="AB26" s="971">
        <f t="shared" si="1"/>
        <v>6.082857142857142</v>
      </c>
      <c r="AC26" s="971">
        <f t="shared" si="2"/>
        <v>6.191525423728813</v>
      </c>
      <c r="AD26" s="967" t="s">
        <v>261</v>
      </c>
      <c r="AE26" s="968" t="s">
        <v>248</v>
      </c>
      <c r="AF26" s="972"/>
      <c r="AG26" s="973"/>
      <c r="AH26" s="973"/>
      <c r="AI26" s="973"/>
    </row>
    <row r="27" spans="1:35" s="2" customFormat="1" ht="19.5" customHeight="1">
      <c r="A27" s="961">
        <v>22</v>
      </c>
      <c r="B27" s="962" t="s">
        <v>1096</v>
      </c>
      <c r="C27" s="963" t="s">
        <v>148</v>
      </c>
      <c r="D27" s="964">
        <v>6</v>
      </c>
      <c r="E27" s="964">
        <v>7</v>
      </c>
      <c r="F27" s="964">
        <v>6.8</v>
      </c>
      <c r="G27" s="964">
        <v>6.8</v>
      </c>
      <c r="H27" s="964">
        <v>5.7</v>
      </c>
      <c r="I27" s="964">
        <v>6.8</v>
      </c>
      <c r="J27" s="964">
        <v>6.8</v>
      </c>
      <c r="K27" s="964">
        <v>5.1</v>
      </c>
      <c r="L27" s="964"/>
      <c r="M27" s="965"/>
      <c r="N27" s="966">
        <f t="shared" si="0"/>
        <v>6.320833333333334</v>
      </c>
      <c r="O27" s="967" t="s">
        <v>261</v>
      </c>
      <c r="P27" s="968" t="s">
        <v>248</v>
      </c>
      <c r="Q27" s="969">
        <v>7</v>
      </c>
      <c r="R27" s="970">
        <v>5.6</v>
      </c>
      <c r="S27" s="970">
        <v>6.8</v>
      </c>
      <c r="T27" s="970">
        <v>4.5</v>
      </c>
      <c r="U27" s="970">
        <v>7.5</v>
      </c>
      <c r="V27" s="970">
        <v>5.5</v>
      </c>
      <c r="W27" s="970">
        <v>5.8</v>
      </c>
      <c r="X27" s="970">
        <v>6.9</v>
      </c>
      <c r="Y27" s="970">
        <v>2</v>
      </c>
      <c r="Z27" s="970">
        <v>7.3</v>
      </c>
      <c r="AA27" s="970">
        <v>4.6</v>
      </c>
      <c r="AB27" s="971">
        <f t="shared" si="1"/>
        <v>6.02</v>
      </c>
      <c r="AC27" s="971">
        <f t="shared" si="2"/>
        <v>6.142372881355933</v>
      </c>
      <c r="AD27" s="967" t="s">
        <v>261</v>
      </c>
      <c r="AE27" s="968" t="s">
        <v>248</v>
      </c>
      <c r="AF27" s="972"/>
      <c r="AG27" s="973"/>
      <c r="AH27" s="973"/>
      <c r="AI27" s="973"/>
    </row>
    <row r="28" spans="1:35" s="2" customFormat="1" ht="19.5" customHeight="1">
      <c r="A28" s="961">
        <v>23</v>
      </c>
      <c r="B28" s="962" t="s">
        <v>22</v>
      </c>
      <c r="C28" s="963" t="s">
        <v>1097</v>
      </c>
      <c r="D28" s="964">
        <v>6.1</v>
      </c>
      <c r="E28" s="964">
        <v>7</v>
      </c>
      <c r="F28" s="964">
        <v>6.8</v>
      </c>
      <c r="G28" s="964">
        <v>6.2</v>
      </c>
      <c r="H28" s="964">
        <v>5.1</v>
      </c>
      <c r="I28" s="964">
        <v>6.8</v>
      </c>
      <c r="J28" s="964">
        <v>6.8</v>
      </c>
      <c r="K28" s="964">
        <v>5</v>
      </c>
      <c r="L28" s="964"/>
      <c r="M28" s="965"/>
      <c r="N28" s="966">
        <f t="shared" si="0"/>
        <v>6.170833333333334</v>
      </c>
      <c r="O28" s="967" t="s">
        <v>261</v>
      </c>
      <c r="P28" s="968" t="s">
        <v>248</v>
      </c>
      <c r="Q28" s="969">
        <v>7</v>
      </c>
      <c r="R28" s="970">
        <v>4.1</v>
      </c>
      <c r="S28" s="970">
        <v>7</v>
      </c>
      <c r="T28" s="970">
        <v>5.5</v>
      </c>
      <c r="U28" s="970">
        <v>7</v>
      </c>
      <c r="V28" s="970">
        <v>5.3</v>
      </c>
      <c r="W28" s="970">
        <v>5.1</v>
      </c>
      <c r="X28" s="970">
        <v>6.7</v>
      </c>
      <c r="Y28" s="970">
        <v>7</v>
      </c>
      <c r="Z28" s="970">
        <v>7</v>
      </c>
      <c r="AA28" s="970">
        <v>5.8</v>
      </c>
      <c r="AB28" s="971">
        <f t="shared" si="1"/>
        <v>6.0200000000000005</v>
      </c>
      <c r="AC28" s="971">
        <f t="shared" si="2"/>
        <v>6.081355932203391</v>
      </c>
      <c r="AD28" s="967" t="s">
        <v>261</v>
      </c>
      <c r="AE28" s="968" t="s">
        <v>248</v>
      </c>
      <c r="AF28" s="972"/>
      <c r="AG28" s="973"/>
      <c r="AH28" s="973"/>
      <c r="AI28" s="973"/>
    </row>
    <row r="29" spans="1:35" s="2" customFormat="1" ht="19.5" customHeight="1">
      <c r="A29" s="961">
        <v>24</v>
      </c>
      <c r="B29" s="962" t="s">
        <v>1098</v>
      </c>
      <c r="C29" s="963" t="s">
        <v>1099</v>
      </c>
      <c r="D29" s="964">
        <v>6.8</v>
      </c>
      <c r="E29" s="964">
        <v>7</v>
      </c>
      <c r="F29" s="964">
        <v>6.3</v>
      </c>
      <c r="G29" s="964">
        <v>6.5</v>
      </c>
      <c r="H29" s="964">
        <v>6.6</v>
      </c>
      <c r="I29" s="964">
        <v>6.3</v>
      </c>
      <c r="J29" s="964">
        <v>7.3</v>
      </c>
      <c r="K29" s="964">
        <v>6.3</v>
      </c>
      <c r="L29" s="964"/>
      <c r="M29" s="965"/>
      <c r="N29" s="966">
        <f t="shared" si="0"/>
        <v>6.570833333333334</v>
      </c>
      <c r="O29" s="967" t="s">
        <v>261</v>
      </c>
      <c r="P29" s="968" t="s">
        <v>248</v>
      </c>
      <c r="Q29" s="969">
        <v>5.5</v>
      </c>
      <c r="R29" s="970">
        <v>0</v>
      </c>
      <c r="S29" s="970">
        <v>7.3</v>
      </c>
      <c r="T29" s="970">
        <v>5.7</v>
      </c>
      <c r="U29" s="970">
        <v>6.5</v>
      </c>
      <c r="V29" s="970">
        <v>6.9</v>
      </c>
      <c r="W29" s="970">
        <v>5.1</v>
      </c>
      <c r="X29" s="970">
        <v>5.8</v>
      </c>
      <c r="Y29" s="970">
        <v>7</v>
      </c>
      <c r="Z29" s="970">
        <v>7</v>
      </c>
      <c r="AA29" s="970">
        <v>3.1</v>
      </c>
      <c r="AB29" s="971">
        <f t="shared" si="1"/>
        <v>5.354285714285713</v>
      </c>
      <c r="AC29" s="971">
        <f t="shared" si="2"/>
        <v>5.849152542372882</v>
      </c>
      <c r="AD29" s="967" t="s">
        <v>17</v>
      </c>
      <c r="AE29" s="968" t="s">
        <v>1086</v>
      </c>
      <c r="AF29" s="972"/>
      <c r="AG29" s="973"/>
      <c r="AH29" s="973"/>
      <c r="AI29" s="973"/>
    </row>
    <row r="30" spans="1:35" s="2" customFormat="1" ht="19.5" customHeight="1">
      <c r="A30" s="961">
        <v>25</v>
      </c>
      <c r="B30" s="962" t="s">
        <v>24</v>
      </c>
      <c r="C30" s="963" t="s">
        <v>72</v>
      </c>
      <c r="D30" s="964">
        <v>5.4</v>
      </c>
      <c r="E30" s="964">
        <v>6.5</v>
      </c>
      <c r="F30" s="964">
        <v>5.3</v>
      </c>
      <c r="G30" s="964">
        <v>6.8</v>
      </c>
      <c r="H30" s="964">
        <v>5</v>
      </c>
      <c r="I30" s="964">
        <v>5.3</v>
      </c>
      <c r="J30" s="964">
        <v>7</v>
      </c>
      <c r="K30" s="964">
        <v>5</v>
      </c>
      <c r="L30" s="964"/>
      <c r="M30" s="965"/>
      <c r="N30" s="966">
        <f t="shared" si="0"/>
        <v>5.591666666666666</v>
      </c>
      <c r="O30" s="967" t="s">
        <v>17</v>
      </c>
      <c r="P30" s="967" t="s">
        <v>17</v>
      </c>
      <c r="Q30" s="969">
        <v>6</v>
      </c>
      <c r="R30" s="970">
        <v>0</v>
      </c>
      <c r="S30" s="970">
        <v>4.3</v>
      </c>
      <c r="T30" s="970">
        <v>4.4</v>
      </c>
      <c r="U30" s="970">
        <v>6.5</v>
      </c>
      <c r="V30" s="970">
        <v>5</v>
      </c>
      <c r="W30" s="970">
        <v>6.8</v>
      </c>
      <c r="X30" s="970">
        <v>5.8</v>
      </c>
      <c r="Y30" s="970">
        <v>2</v>
      </c>
      <c r="Z30" s="970">
        <v>6.3</v>
      </c>
      <c r="AA30" s="970">
        <v>3.1</v>
      </c>
      <c r="AB30" s="971">
        <f t="shared" si="1"/>
        <v>4.637142857142857</v>
      </c>
      <c r="AC30" s="971">
        <f t="shared" si="2"/>
        <v>5.02542372881356</v>
      </c>
      <c r="AD30" s="967" t="s">
        <v>17</v>
      </c>
      <c r="AE30" s="967" t="s">
        <v>1086</v>
      </c>
      <c r="AF30" s="972"/>
      <c r="AG30" s="973"/>
      <c r="AH30" s="973"/>
      <c r="AI30" s="973"/>
    </row>
    <row r="31" spans="1:35" s="2" customFormat="1" ht="19.5" customHeight="1">
      <c r="A31" s="961">
        <v>26</v>
      </c>
      <c r="B31" s="962" t="s">
        <v>1100</v>
      </c>
      <c r="C31" s="963" t="s">
        <v>124</v>
      </c>
      <c r="D31" s="964">
        <v>6.3</v>
      </c>
      <c r="E31" s="964">
        <v>7</v>
      </c>
      <c r="F31" s="964">
        <v>7</v>
      </c>
      <c r="G31" s="964">
        <v>5.7</v>
      </c>
      <c r="H31" s="964">
        <v>5.2</v>
      </c>
      <c r="I31" s="964">
        <v>7</v>
      </c>
      <c r="J31" s="964">
        <v>7.3</v>
      </c>
      <c r="K31" s="964">
        <v>5.6</v>
      </c>
      <c r="L31" s="964"/>
      <c r="M31" s="965"/>
      <c r="N31" s="966">
        <f t="shared" si="0"/>
        <v>6.354166666666667</v>
      </c>
      <c r="O31" s="967" t="s">
        <v>261</v>
      </c>
      <c r="P31" s="968" t="s">
        <v>248</v>
      </c>
      <c r="Q31" s="969">
        <v>7</v>
      </c>
      <c r="R31" s="970">
        <v>4.5</v>
      </c>
      <c r="S31" s="970">
        <v>6.5</v>
      </c>
      <c r="T31" s="970">
        <v>5.8</v>
      </c>
      <c r="U31" s="970">
        <v>7</v>
      </c>
      <c r="V31" s="970">
        <v>5.1</v>
      </c>
      <c r="W31" s="970">
        <v>7.8</v>
      </c>
      <c r="X31" s="970">
        <v>5.9</v>
      </c>
      <c r="Y31" s="970">
        <v>7</v>
      </c>
      <c r="Z31" s="970">
        <v>7</v>
      </c>
      <c r="AA31" s="970">
        <v>5.1</v>
      </c>
      <c r="AB31" s="971">
        <f t="shared" si="1"/>
        <v>6.074285714285714</v>
      </c>
      <c r="AC31" s="971">
        <f t="shared" si="2"/>
        <v>6.188135593220339</v>
      </c>
      <c r="AD31" s="967" t="s">
        <v>261</v>
      </c>
      <c r="AE31" s="968" t="s">
        <v>248</v>
      </c>
      <c r="AF31" s="972"/>
      <c r="AG31" s="973"/>
      <c r="AH31" s="973"/>
      <c r="AI31" s="973"/>
    </row>
    <row r="32" spans="1:35" s="2" customFormat="1" ht="19.5" customHeight="1">
      <c r="A32" s="961">
        <v>27</v>
      </c>
      <c r="B32" s="975" t="s">
        <v>187</v>
      </c>
      <c r="C32" s="976" t="s">
        <v>1101</v>
      </c>
      <c r="D32" s="964">
        <v>6</v>
      </c>
      <c r="E32" s="964">
        <v>7</v>
      </c>
      <c r="F32" s="964">
        <v>6.5</v>
      </c>
      <c r="G32" s="964">
        <v>5.7</v>
      </c>
      <c r="H32" s="964">
        <v>5.2</v>
      </c>
      <c r="I32" s="964">
        <v>6.5</v>
      </c>
      <c r="J32" s="964">
        <v>6.5</v>
      </c>
      <c r="K32" s="964">
        <v>5.1</v>
      </c>
      <c r="L32" s="964"/>
      <c r="M32" s="965"/>
      <c r="N32" s="966">
        <f t="shared" si="0"/>
        <v>6.020833333333333</v>
      </c>
      <c r="O32" s="967" t="s">
        <v>261</v>
      </c>
      <c r="P32" s="968" t="s">
        <v>248</v>
      </c>
      <c r="Q32" s="969">
        <v>6.7</v>
      </c>
      <c r="R32" s="970">
        <v>5</v>
      </c>
      <c r="S32" s="970">
        <v>6.3</v>
      </c>
      <c r="T32" s="970">
        <v>5.3</v>
      </c>
      <c r="U32" s="970">
        <v>7</v>
      </c>
      <c r="V32" s="970">
        <v>5</v>
      </c>
      <c r="W32" s="970">
        <v>5.1</v>
      </c>
      <c r="X32" s="970">
        <v>6</v>
      </c>
      <c r="Y32" s="970">
        <v>6</v>
      </c>
      <c r="Z32" s="970">
        <v>7</v>
      </c>
      <c r="AA32" s="970">
        <v>5.8</v>
      </c>
      <c r="AB32" s="971">
        <f t="shared" si="1"/>
        <v>5.819999999999999</v>
      </c>
      <c r="AC32" s="971">
        <f t="shared" si="2"/>
        <v>5.901694915254237</v>
      </c>
      <c r="AD32" s="967" t="s">
        <v>17</v>
      </c>
      <c r="AE32" s="968" t="s">
        <v>248</v>
      </c>
      <c r="AF32" s="972"/>
      <c r="AG32" s="973"/>
      <c r="AH32" s="973"/>
      <c r="AI32" s="973"/>
    </row>
    <row r="33" spans="1:35" ht="19.5" customHeight="1">
      <c r="A33" s="961">
        <v>28</v>
      </c>
      <c r="B33" s="977" t="s">
        <v>1102</v>
      </c>
      <c r="C33" s="978" t="s">
        <v>128</v>
      </c>
      <c r="D33" s="964">
        <v>6.5</v>
      </c>
      <c r="E33" s="964">
        <v>7</v>
      </c>
      <c r="F33" s="964">
        <v>6.8</v>
      </c>
      <c r="G33" s="964">
        <v>6</v>
      </c>
      <c r="H33" s="979">
        <v>5.2</v>
      </c>
      <c r="I33" s="964">
        <v>6.8</v>
      </c>
      <c r="J33" s="979">
        <v>6.5</v>
      </c>
      <c r="K33" s="979">
        <v>5</v>
      </c>
      <c r="L33" s="979"/>
      <c r="M33" s="965"/>
      <c r="N33" s="966">
        <f t="shared" si="0"/>
        <v>6.195833333333333</v>
      </c>
      <c r="O33" s="967" t="s">
        <v>261</v>
      </c>
      <c r="P33" s="968" t="s">
        <v>248</v>
      </c>
      <c r="Q33" s="980">
        <v>6.5</v>
      </c>
      <c r="R33" s="980">
        <v>5.4</v>
      </c>
      <c r="S33" s="980">
        <v>7</v>
      </c>
      <c r="T33" s="980">
        <v>5.6</v>
      </c>
      <c r="U33" s="980">
        <v>7.5</v>
      </c>
      <c r="V33" s="980">
        <v>5</v>
      </c>
      <c r="W33" s="980">
        <v>5.5</v>
      </c>
      <c r="X33" s="980">
        <v>6.6</v>
      </c>
      <c r="Y33" s="980">
        <v>5</v>
      </c>
      <c r="Z33" s="980">
        <v>7</v>
      </c>
      <c r="AA33" s="980">
        <v>5</v>
      </c>
      <c r="AB33" s="971">
        <f t="shared" si="1"/>
        <v>6.074285714285714</v>
      </c>
      <c r="AC33" s="971">
        <f t="shared" si="2"/>
        <v>6.123728813559321</v>
      </c>
      <c r="AD33" s="967" t="s">
        <v>261</v>
      </c>
      <c r="AE33" s="968" t="s">
        <v>248</v>
      </c>
      <c r="AF33" s="981"/>
      <c r="AG33" s="10"/>
      <c r="AH33" s="10"/>
      <c r="AI33" s="10"/>
    </row>
    <row r="34" spans="1:35" ht="19.5" customHeight="1">
      <c r="A34" s="961">
        <v>29</v>
      </c>
      <c r="B34" s="977" t="s">
        <v>1100</v>
      </c>
      <c r="C34" s="978" t="s">
        <v>355</v>
      </c>
      <c r="D34" s="964">
        <v>6.9</v>
      </c>
      <c r="E34" s="964">
        <v>6.8</v>
      </c>
      <c r="F34" s="979">
        <v>6.8</v>
      </c>
      <c r="G34" s="964">
        <v>7.2</v>
      </c>
      <c r="H34" s="964">
        <v>5.3</v>
      </c>
      <c r="I34" s="964">
        <v>6.8</v>
      </c>
      <c r="J34" s="964">
        <v>6.5</v>
      </c>
      <c r="K34" s="979">
        <v>6.3</v>
      </c>
      <c r="L34" s="964"/>
      <c r="M34" s="965"/>
      <c r="N34" s="966">
        <f t="shared" si="0"/>
        <v>6.508333333333334</v>
      </c>
      <c r="O34" s="967" t="s">
        <v>261</v>
      </c>
      <c r="P34" s="968" t="s">
        <v>248</v>
      </c>
      <c r="Q34" s="980">
        <v>6</v>
      </c>
      <c r="R34" s="980">
        <v>0</v>
      </c>
      <c r="S34" s="980">
        <v>7.3</v>
      </c>
      <c r="T34" s="980">
        <v>7.3</v>
      </c>
      <c r="U34" s="980">
        <v>7</v>
      </c>
      <c r="V34" s="980">
        <v>7.1</v>
      </c>
      <c r="W34" s="980">
        <v>5.3</v>
      </c>
      <c r="X34" s="980">
        <v>6.1</v>
      </c>
      <c r="Y34" s="980">
        <v>7</v>
      </c>
      <c r="Z34" s="980">
        <v>6.2</v>
      </c>
      <c r="AA34" s="980">
        <v>7.5</v>
      </c>
      <c r="AB34" s="971">
        <f t="shared" si="1"/>
        <v>5.905714285714287</v>
      </c>
      <c r="AC34" s="971">
        <f t="shared" si="2"/>
        <v>6.150847457627118</v>
      </c>
      <c r="AD34" s="967" t="s">
        <v>261</v>
      </c>
      <c r="AE34" s="968" t="s">
        <v>248</v>
      </c>
      <c r="AF34" s="981"/>
      <c r="AG34" s="10"/>
      <c r="AH34" s="10"/>
      <c r="AI34" s="10"/>
    </row>
    <row r="35" spans="1:35" ht="19.5" customHeight="1">
      <c r="A35" s="961">
        <v>30</v>
      </c>
      <c r="B35" s="977" t="s">
        <v>1103</v>
      </c>
      <c r="C35" s="978" t="s">
        <v>68</v>
      </c>
      <c r="D35" s="964">
        <v>5</v>
      </c>
      <c r="E35" s="964">
        <v>6.9</v>
      </c>
      <c r="F35" s="964">
        <v>6.7</v>
      </c>
      <c r="G35" s="964">
        <v>6</v>
      </c>
      <c r="H35" s="964">
        <v>6.2</v>
      </c>
      <c r="I35" s="964">
        <v>6</v>
      </c>
      <c r="J35" s="964">
        <v>6.8</v>
      </c>
      <c r="K35" s="964">
        <v>6</v>
      </c>
      <c r="L35" s="964"/>
      <c r="M35" s="965"/>
      <c r="N35" s="966">
        <f t="shared" si="0"/>
        <v>6.166666666666667</v>
      </c>
      <c r="O35" s="967" t="s">
        <v>261</v>
      </c>
      <c r="P35" s="968" t="s">
        <v>248</v>
      </c>
      <c r="Q35" s="980">
        <v>7</v>
      </c>
      <c r="R35" s="980">
        <v>4.5</v>
      </c>
      <c r="S35" s="980">
        <v>8</v>
      </c>
      <c r="T35" s="980">
        <v>5.8</v>
      </c>
      <c r="U35" s="980">
        <v>6.5</v>
      </c>
      <c r="V35" s="980">
        <v>5.1</v>
      </c>
      <c r="W35" s="980">
        <v>4.6</v>
      </c>
      <c r="X35" s="980">
        <v>6.1</v>
      </c>
      <c r="Y35" s="980">
        <v>5</v>
      </c>
      <c r="Z35" s="980">
        <v>7</v>
      </c>
      <c r="AA35" s="980">
        <v>3.5</v>
      </c>
      <c r="AB35" s="971">
        <f t="shared" si="1"/>
        <v>5.814285714285714</v>
      </c>
      <c r="AC35" s="971">
        <f t="shared" si="2"/>
        <v>5.9576271186440675</v>
      </c>
      <c r="AD35" s="967" t="s">
        <v>261</v>
      </c>
      <c r="AE35" s="968" t="s">
        <v>248</v>
      </c>
      <c r="AF35" s="981"/>
      <c r="AG35" s="10"/>
      <c r="AH35" s="10"/>
      <c r="AI35" s="10"/>
    </row>
    <row r="36" spans="1:35" ht="19.5" customHeight="1">
      <c r="A36" s="961">
        <v>31</v>
      </c>
      <c r="B36" s="977" t="s">
        <v>734</v>
      </c>
      <c r="C36" s="978" t="s">
        <v>121</v>
      </c>
      <c r="D36" s="964">
        <v>5</v>
      </c>
      <c r="E36" s="964">
        <v>6.3</v>
      </c>
      <c r="F36" s="964">
        <v>6.2</v>
      </c>
      <c r="G36" s="964">
        <v>6</v>
      </c>
      <c r="H36" s="964">
        <v>6.4</v>
      </c>
      <c r="I36" s="964">
        <v>6.3</v>
      </c>
      <c r="J36" s="964">
        <v>0</v>
      </c>
      <c r="K36" s="964">
        <v>5.8</v>
      </c>
      <c r="L36" s="964"/>
      <c r="M36" s="965"/>
      <c r="N36" s="966">
        <f t="shared" si="0"/>
        <v>5.5249999999999995</v>
      </c>
      <c r="O36" s="967" t="s">
        <v>17</v>
      </c>
      <c r="P36" s="968" t="s">
        <v>248</v>
      </c>
      <c r="Q36" s="980">
        <v>6</v>
      </c>
      <c r="R36" s="980">
        <v>0</v>
      </c>
      <c r="S36" s="980">
        <v>7</v>
      </c>
      <c r="T36" s="980">
        <v>6.1</v>
      </c>
      <c r="U36" s="980">
        <v>6.5</v>
      </c>
      <c r="V36" s="980">
        <v>1.8</v>
      </c>
      <c r="W36" s="980">
        <v>6.1</v>
      </c>
      <c r="X36" s="980">
        <v>5.9</v>
      </c>
      <c r="Y36" s="980">
        <v>5</v>
      </c>
      <c r="Z36" s="980">
        <v>6.3</v>
      </c>
      <c r="AA36" s="980">
        <v>2.5</v>
      </c>
      <c r="AB36" s="971">
        <f t="shared" si="1"/>
        <v>4.782857142857143</v>
      </c>
      <c r="AC36" s="971">
        <f t="shared" si="2"/>
        <v>5.084745762711864</v>
      </c>
      <c r="AD36" s="967" t="s">
        <v>17</v>
      </c>
      <c r="AE36" s="968" t="s">
        <v>1086</v>
      </c>
      <c r="AF36" s="981"/>
      <c r="AG36" s="10"/>
      <c r="AH36" s="10"/>
      <c r="AI36" s="10"/>
    </row>
    <row r="37" spans="1:35" ht="19.5" customHeight="1">
      <c r="A37" s="961">
        <v>32</v>
      </c>
      <c r="B37" s="977" t="s">
        <v>1104</v>
      </c>
      <c r="C37" s="978" t="s">
        <v>1105</v>
      </c>
      <c r="D37" s="964">
        <v>5</v>
      </c>
      <c r="E37" s="964">
        <v>7.2</v>
      </c>
      <c r="F37" s="964">
        <v>6.2</v>
      </c>
      <c r="G37" s="964">
        <v>5.3</v>
      </c>
      <c r="H37" s="964">
        <v>6.4</v>
      </c>
      <c r="I37" s="964">
        <v>6.8</v>
      </c>
      <c r="J37" s="964">
        <v>6</v>
      </c>
      <c r="K37" s="964">
        <v>7.1</v>
      </c>
      <c r="L37" s="964"/>
      <c r="M37" s="965"/>
      <c r="N37" s="966">
        <f t="shared" si="0"/>
        <v>6.287500000000001</v>
      </c>
      <c r="O37" s="967" t="s">
        <v>261</v>
      </c>
      <c r="P37" s="968" t="s">
        <v>248</v>
      </c>
      <c r="Q37" s="980">
        <v>6.9</v>
      </c>
      <c r="R37" s="980">
        <v>0</v>
      </c>
      <c r="S37" s="980">
        <v>6.5</v>
      </c>
      <c r="T37" s="980">
        <v>4.8</v>
      </c>
      <c r="U37" s="980">
        <v>7</v>
      </c>
      <c r="V37" s="980">
        <v>0.8</v>
      </c>
      <c r="W37" s="980">
        <v>7.3</v>
      </c>
      <c r="X37" s="980">
        <v>6.3</v>
      </c>
      <c r="Y37" s="980">
        <v>5</v>
      </c>
      <c r="Z37" s="980">
        <v>6.5</v>
      </c>
      <c r="AA37" s="980">
        <v>5.1</v>
      </c>
      <c r="AB37" s="971">
        <f t="shared" si="1"/>
        <v>4.888571428571428</v>
      </c>
      <c r="AC37" s="971">
        <f t="shared" si="2"/>
        <v>5.4576271186440675</v>
      </c>
      <c r="AD37" s="967" t="s">
        <v>17</v>
      </c>
      <c r="AE37" s="968" t="s">
        <v>248</v>
      </c>
      <c r="AF37" s="981"/>
      <c r="AG37" s="10"/>
      <c r="AH37" s="10"/>
      <c r="AI37" s="10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20.25" customHeight="1"/>
    <row r="93" ht="20.25" customHeight="1"/>
    <row r="94" ht="13.5" customHeight="1"/>
    <row r="95" ht="13.5" customHeight="1"/>
    <row r="96" ht="13.5" customHeight="1"/>
  </sheetData>
  <sheetProtection/>
  <mergeCells count="8">
    <mergeCell ref="A5:C5"/>
    <mergeCell ref="A1:AE1"/>
    <mergeCell ref="A2:AE2"/>
    <mergeCell ref="A3:A4"/>
    <mergeCell ref="B3:C4"/>
    <mergeCell ref="D3:M3"/>
    <mergeCell ref="Q3:AA3"/>
    <mergeCell ref="L4:M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L23" sqref="L23"/>
    </sheetView>
  </sheetViews>
  <sheetFormatPr defaultColWidth="9.140625" defaultRowHeight="18" customHeight="1"/>
  <cols>
    <col min="1" max="1" width="7.28125" style="350" customWidth="1"/>
    <col min="2" max="2" width="17.7109375" style="350" customWidth="1"/>
    <col min="3" max="16384" width="9.140625" style="350" customWidth="1"/>
  </cols>
  <sheetData>
    <row r="1" spans="1:11" ht="18" customHeight="1">
      <c r="A1" s="1255" t="s">
        <v>617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1" ht="18" customHeight="1">
      <c r="A2" s="1256" t="s">
        <v>618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1" ht="18" customHeight="1" thickBot="1">
      <c r="A3" s="449"/>
      <c r="B3" s="449"/>
      <c r="C3" s="449"/>
      <c r="D3" s="449"/>
      <c r="E3" s="449"/>
      <c r="F3" s="449"/>
      <c r="G3" s="449"/>
      <c r="H3" s="449"/>
      <c r="I3" s="449"/>
      <c r="J3" s="26"/>
      <c r="K3" s="450"/>
    </row>
    <row r="4" spans="1:11" ht="18" customHeight="1">
      <c r="A4" s="1249" t="s">
        <v>0</v>
      </c>
      <c r="B4" s="1251" t="s">
        <v>1</v>
      </c>
      <c r="C4" s="1252"/>
      <c r="D4" s="451" t="s">
        <v>619</v>
      </c>
      <c r="E4" s="451" t="s">
        <v>620</v>
      </c>
      <c r="F4" s="452" t="s">
        <v>310</v>
      </c>
      <c r="G4" s="451" t="s">
        <v>344</v>
      </c>
      <c r="H4" s="451" t="s">
        <v>621</v>
      </c>
      <c r="I4" s="451" t="s">
        <v>622</v>
      </c>
      <c r="J4" s="453" t="s">
        <v>4</v>
      </c>
      <c r="K4" s="454" t="s">
        <v>328</v>
      </c>
    </row>
    <row r="5" spans="1:11" ht="18" customHeight="1">
      <c r="A5" s="1250"/>
      <c r="B5" s="1253"/>
      <c r="C5" s="1254"/>
      <c r="D5" s="455" t="s">
        <v>220</v>
      </c>
      <c r="E5" s="455" t="s">
        <v>287</v>
      </c>
      <c r="F5" s="456" t="s">
        <v>623</v>
      </c>
      <c r="G5" s="455" t="s">
        <v>623</v>
      </c>
      <c r="H5" s="455" t="s">
        <v>623</v>
      </c>
      <c r="I5" s="455" t="s">
        <v>287</v>
      </c>
      <c r="J5" s="457" t="s">
        <v>589</v>
      </c>
      <c r="K5" s="458" t="s">
        <v>590</v>
      </c>
    </row>
    <row r="6" spans="1:11" ht="18" customHeight="1">
      <c r="A6" s="459">
        <v>1</v>
      </c>
      <c r="B6" s="460" t="s">
        <v>624</v>
      </c>
      <c r="C6" s="461" t="s">
        <v>625</v>
      </c>
      <c r="D6" s="462">
        <v>5.6</v>
      </c>
      <c r="E6" s="462">
        <v>5.6</v>
      </c>
      <c r="F6" s="462">
        <v>6</v>
      </c>
      <c r="G6" s="462">
        <v>6.4</v>
      </c>
      <c r="H6" s="462">
        <v>6.1</v>
      </c>
      <c r="I6" s="462">
        <v>5.7</v>
      </c>
      <c r="J6" s="463">
        <v>5.9423076923076925</v>
      </c>
      <c r="K6" s="464" t="s">
        <v>17</v>
      </c>
    </row>
    <row r="7" spans="1:11" ht="18" customHeight="1">
      <c r="A7" s="471">
        <v>2</v>
      </c>
      <c r="B7" s="472" t="s">
        <v>93</v>
      </c>
      <c r="C7" s="473" t="s">
        <v>355</v>
      </c>
      <c r="D7" s="474">
        <v>7.3</v>
      </c>
      <c r="E7" s="474">
        <v>5.6</v>
      </c>
      <c r="F7" s="474">
        <v>6.4</v>
      </c>
      <c r="G7" s="474">
        <v>6.2</v>
      </c>
      <c r="H7" s="474">
        <v>6.1</v>
      </c>
      <c r="I7" s="474">
        <v>6.7</v>
      </c>
      <c r="J7" s="475">
        <v>6.330769230769231</v>
      </c>
      <c r="K7" s="476" t="s">
        <v>17</v>
      </c>
    </row>
    <row r="8" spans="1:11" ht="18" customHeight="1">
      <c r="A8" s="471">
        <v>3</v>
      </c>
      <c r="B8" s="472" t="s">
        <v>100</v>
      </c>
      <c r="C8" s="473" t="s">
        <v>98</v>
      </c>
      <c r="D8" s="474">
        <v>5</v>
      </c>
      <c r="E8" s="474">
        <v>5.6</v>
      </c>
      <c r="F8" s="474">
        <v>7</v>
      </c>
      <c r="G8" s="474">
        <v>6.4</v>
      </c>
      <c r="H8" s="477">
        <v>4.1</v>
      </c>
      <c r="I8" s="474">
        <v>7</v>
      </c>
      <c r="J8" s="475">
        <v>5.880769230769231</v>
      </c>
      <c r="K8" s="476" t="s">
        <v>17</v>
      </c>
    </row>
    <row r="9" spans="1:11" ht="18" customHeight="1">
      <c r="A9" s="471">
        <v>4</v>
      </c>
      <c r="B9" s="472" t="s">
        <v>100</v>
      </c>
      <c r="C9" s="473" t="s">
        <v>37</v>
      </c>
      <c r="D9" s="474">
        <v>5.6</v>
      </c>
      <c r="E9" s="474">
        <v>5.6</v>
      </c>
      <c r="F9" s="474">
        <v>7</v>
      </c>
      <c r="G9" s="474">
        <v>6.7</v>
      </c>
      <c r="H9" s="477">
        <v>4.1</v>
      </c>
      <c r="I9" s="474">
        <v>5.5</v>
      </c>
      <c r="J9" s="475">
        <v>5.776923076923077</v>
      </c>
      <c r="K9" s="476" t="s">
        <v>17</v>
      </c>
    </row>
    <row r="10" spans="1:11" ht="18" customHeight="1">
      <c r="A10" s="471">
        <v>5</v>
      </c>
      <c r="B10" s="472" t="s">
        <v>100</v>
      </c>
      <c r="C10" s="473" t="s">
        <v>626</v>
      </c>
      <c r="D10" s="474">
        <v>7.6</v>
      </c>
      <c r="E10" s="474">
        <v>6</v>
      </c>
      <c r="F10" s="474">
        <v>7.2</v>
      </c>
      <c r="G10" s="474">
        <v>6.7</v>
      </c>
      <c r="H10" s="474">
        <v>6.3</v>
      </c>
      <c r="I10" s="474">
        <v>5.7</v>
      </c>
      <c r="J10" s="475">
        <v>6.561538461538462</v>
      </c>
      <c r="K10" s="476" t="s">
        <v>627</v>
      </c>
    </row>
    <row r="11" spans="1:11" ht="18" customHeight="1">
      <c r="A11" s="471">
        <v>6</v>
      </c>
      <c r="B11" s="472" t="s">
        <v>628</v>
      </c>
      <c r="C11" s="473" t="s">
        <v>143</v>
      </c>
      <c r="D11" s="477">
        <v>4</v>
      </c>
      <c r="E11" s="474">
        <v>6</v>
      </c>
      <c r="F11" s="474">
        <v>6.4</v>
      </c>
      <c r="G11" s="474">
        <v>6.7</v>
      </c>
      <c r="H11" s="474">
        <v>5.1</v>
      </c>
      <c r="I11" s="474">
        <v>7.1</v>
      </c>
      <c r="J11" s="475">
        <v>5.976923076923077</v>
      </c>
      <c r="K11" s="476" t="s">
        <v>17</v>
      </c>
    </row>
    <row r="12" spans="1:11" ht="18" customHeight="1">
      <c r="A12" s="471">
        <v>7</v>
      </c>
      <c r="B12" s="472" t="s">
        <v>24</v>
      </c>
      <c r="C12" s="473" t="s">
        <v>629</v>
      </c>
      <c r="D12" s="477">
        <v>3.7</v>
      </c>
      <c r="E12" s="474">
        <v>6.3</v>
      </c>
      <c r="F12" s="474">
        <v>7</v>
      </c>
      <c r="G12" s="474">
        <v>6.4</v>
      </c>
      <c r="H12" s="474">
        <v>5.4</v>
      </c>
      <c r="I12" s="474">
        <v>6.7</v>
      </c>
      <c r="J12" s="475">
        <v>6.042307692307693</v>
      </c>
      <c r="K12" s="476" t="s">
        <v>17</v>
      </c>
    </row>
    <row r="13" spans="1:11" ht="18" customHeight="1">
      <c r="A13" s="471">
        <v>8</v>
      </c>
      <c r="B13" s="472" t="s">
        <v>93</v>
      </c>
      <c r="C13" s="473" t="s">
        <v>166</v>
      </c>
      <c r="D13" s="474">
        <v>6.2</v>
      </c>
      <c r="E13" s="474">
        <v>7</v>
      </c>
      <c r="F13" s="474">
        <v>7.2</v>
      </c>
      <c r="G13" s="474">
        <v>6.2</v>
      </c>
      <c r="H13" s="474">
        <v>6.5</v>
      </c>
      <c r="I13" s="474">
        <v>5.6</v>
      </c>
      <c r="J13" s="475">
        <v>6.480769230769231</v>
      </c>
      <c r="K13" s="476" t="s">
        <v>17</v>
      </c>
    </row>
    <row r="14" spans="1:11" ht="18" customHeight="1">
      <c r="A14" s="471">
        <v>9</v>
      </c>
      <c r="B14" s="472" t="s">
        <v>249</v>
      </c>
      <c r="C14" s="473" t="s">
        <v>105</v>
      </c>
      <c r="D14" s="474">
        <v>6.4</v>
      </c>
      <c r="E14" s="474">
        <v>5.3</v>
      </c>
      <c r="F14" s="474">
        <v>7</v>
      </c>
      <c r="G14" s="474">
        <v>6.4</v>
      </c>
      <c r="H14" s="474">
        <v>5.6</v>
      </c>
      <c r="I14" s="474">
        <v>5.2</v>
      </c>
      <c r="J14" s="475">
        <v>6.0076923076923086</v>
      </c>
      <c r="K14" s="476" t="s">
        <v>17</v>
      </c>
    </row>
    <row r="15" spans="1:11" ht="18" customHeight="1">
      <c r="A15" s="471">
        <v>10</v>
      </c>
      <c r="B15" s="472" t="s">
        <v>630</v>
      </c>
      <c r="C15" s="473" t="s">
        <v>173</v>
      </c>
      <c r="D15" s="474">
        <v>8.1</v>
      </c>
      <c r="E15" s="474">
        <v>7.1</v>
      </c>
      <c r="F15" s="474">
        <v>7</v>
      </c>
      <c r="G15" s="474">
        <v>6.7</v>
      </c>
      <c r="H15" s="474">
        <v>6.9</v>
      </c>
      <c r="I15" s="478">
        <v>7.1</v>
      </c>
      <c r="J15" s="475">
        <v>7.0807692307692305</v>
      </c>
      <c r="K15" s="476" t="s">
        <v>140</v>
      </c>
    </row>
    <row r="16" spans="1:11" ht="18" customHeight="1">
      <c r="A16" s="471">
        <v>11</v>
      </c>
      <c r="B16" s="472" t="s">
        <v>631</v>
      </c>
      <c r="C16" s="473" t="s">
        <v>86</v>
      </c>
      <c r="D16" s="474">
        <v>7.9</v>
      </c>
      <c r="E16" s="474">
        <v>8.3</v>
      </c>
      <c r="F16" s="474">
        <v>6</v>
      </c>
      <c r="G16" s="474">
        <v>8.3</v>
      </c>
      <c r="H16" s="474">
        <v>7.1</v>
      </c>
      <c r="I16" s="474">
        <v>7.1</v>
      </c>
      <c r="J16" s="475">
        <v>7.3961538461538465</v>
      </c>
      <c r="K16" s="476" t="s">
        <v>140</v>
      </c>
    </row>
    <row r="17" spans="1:17" ht="18" customHeight="1">
      <c r="A17" s="471">
        <v>12</v>
      </c>
      <c r="B17" s="472" t="s">
        <v>505</v>
      </c>
      <c r="C17" s="473" t="s">
        <v>149</v>
      </c>
      <c r="D17" s="474">
        <v>6.7</v>
      </c>
      <c r="E17" s="474">
        <v>8.1</v>
      </c>
      <c r="F17" s="474">
        <v>6.6</v>
      </c>
      <c r="G17" s="474">
        <v>7.6</v>
      </c>
      <c r="H17" s="474">
        <v>7.2</v>
      </c>
      <c r="I17" s="474">
        <v>6.7</v>
      </c>
      <c r="J17" s="475">
        <v>7.165384615384616</v>
      </c>
      <c r="K17" s="476" t="s">
        <v>140</v>
      </c>
      <c r="L17" s="26"/>
      <c r="M17" s="26"/>
      <c r="N17" s="26"/>
      <c r="O17" s="26"/>
      <c r="P17" s="26"/>
      <c r="Q17" s="26"/>
    </row>
    <row r="18" spans="1:17" ht="18" customHeight="1">
      <c r="A18" s="471">
        <v>13</v>
      </c>
      <c r="B18" s="472" t="s">
        <v>100</v>
      </c>
      <c r="C18" s="473" t="s">
        <v>299</v>
      </c>
      <c r="D18" s="474">
        <v>6.1</v>
      </c>
      <c r="E18" s="474">
        <v>5.3</v>
      </c>
      <c r="F18" s="474">
        <v>7</v>
      </c>
      <c r="G18" s="474">
        <v>6</v>
      </c>
      <c r="H18" s="474">
        <v>5.1</v>
      </c>
      <c r="I18" s="474">
        <v>5.7</v>
      </c>
      <c r="J18" s="475">
        <v>5.876923076923077</v>
      </c>
      <c r="K18" s="476" t="s">
        <v>17</v>
      </c>
      <c r="L18" s="26"/>
      <c r="M18" s="26"/>
      <c r="N18" s="26"/>
      <c r="O18" s="26"/>
      <c r="P18" s="26"/>
      <c r="Q18" s="26"/>
    </row>
    <row r="19" spans="1:17" ht="18" customHeight="1">
      <c r="A19" s="471">
        <v>14</v>
      </c>
      <c r="B19" s="472" t="s">
        <v>632</v>
      </c>
      <c r="C19" s="473" t="s">
        <v>81</v>
      </c>
      <c r="D19" s="474">
        <v>6.5</v>
      </c>
      <c r="E19" s="474">
        <v>5.3</v>
      </c>
      <c r="F19" s="474">
        <v>6</v>
      </c>
      <c r="G19" s="474">
        <v>6.6</v>
      </c>
      <c r="H19" s="474">
        <v>5.6</v>
      </c>
      <c r="I19" s="474">
        <v>5.2</v>
      </c>
      <c r="J19" s="475">
        <v>5.865384615384615</v>
      </c>
      <c r="K19" s="476" t="s">
        <v>17</v>
      </c>
      <c r="L19" s="26"/>
      <c r="M19" s="26"/>
      <c r="N19" s="26"/>
      <c r="O19" s="26"/>
      <c r="P19" s="26"/>
      <c r="Q19" s="26"/>
    </row>
    <row r="20" spans="1:17" ht="18" customHeight="1">
      <c r="A20" s="471">
        <v>15</v>
      </c>
      <c r="B20" s="472" t="s">
        <v>633</v>
      </c>
      <c r="C20" s="473" t="s">
        <v>68</v>
      </c>
      <c r="D20" s="474">
        <v>5.6</v>
      </c>
      <c r="E20" s="474">
        <v>6</v>
      </c>
      <c r="F20" s="474">
        <v>7</v>
      </c>
      <c r="G20" s="474">
        <v>6.8</v>
      </c>
      <c r="H20" s="474">
        <v>5.4</v>
      </c>
      <c r="I20" s="474">
        <v>6.7</v>
      </c>
      <c r="J20" s="475">
        <v>6.292307692307693</v>
      </c>
      <c r="K20" s="476" t="s">
        <v>17</v>
      </c>
      <c r="L20" s="26"/>
      <c r="M20" s="26"/>
      <c r="N20" s="26"/>
      <c r="O20" s="26"/>
      <c r="P20" s="26"/>
      <c r="Q20" s="26"/>
    </row>
    <row r="21" spans="1:17" ht="18" customHeight="1">
      <c r="A21" s="471">
        <v>16</v>
      </c>
      <c r="B21" s="472" t="s">
        <v>634</v>
      </c>
      <c r="C21" s="473" t="s">
        <v>179</v>
      </c>
      <c r="D21" s="474">
        <v>7.7</v>
      </c>
      <c r="E21" s="474">
        <v>6</v>
      </c>
      <c r="F21" s="474">
        <v>6.4</v>
      </c>
      <c r="G21" s="474">
        <v>7</v>
      </c>
      <c r="H21" s="474">
        <v>6.4</v>
      </c>
      <c r="I21" s="474">
        <v>7</v>
      </c>
      <c r="J21" s="475">
        <v>6.696153846153846</v>
      </c>
      <c r="K21" s="476" t="s">
        <v>627</v>
      </c>
      <c r="L21" s="26"/>
      <c r="M21" s="26"/>
      <c r="N21" s="26"/>
      <c r="O21" s="26"/>
      <c r="P21" s="26"/>
      <c r="Q21" s="26"/>
    </row>
    <row r="22" spans="1:17" ht="18" customHeight="1" thickBot="1">
      <c r="A22" s="465"/>
      <c r="B22" s="466"/>
      <c r="C22" s="467"/>
      <c r="D22" s="468"/>
      <c r="E22" s="468"/>
      <c r="F22" s="468"/>
      <c r="G22" s="468"/>
      <c r="H22" s="468"/>
      <c r="I22" s="468"/>
      <c r="J22" s="469"/>
      <c r="K22" s="470"/>
      <c r="L22" s="26"/>
      <c r="M22" s="26"/>
      <c r="N22" s="26"/>
      <c r="O22" s="26"/>
      <c r="P22" s="26"/>
      <c r="Q22" s="26"/>
    </row>
  </sheetData>
  <sheetProtection/>
  <mergeCells count="4">
    <mergeCell ref="A4:A5"/>
    <mergeCell ref="B4:C5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63"/>
  <sheetViews>
    <sheetView zoomScalePageLayoutView="0" workbookViewId="0" topLeftCell="A2">
      <selection activeCell="G23" sqref="G23"/>
    </sheetView>
  </sheetViews>
  <sheetFormatPr defaultColWidth="9.140625" defaultRowHeight="12.75"/>
  <cols>
    <col min="1" max="1" width="4.28125" style="834" customWidth="1"/>
    <col min="2" max="2" width="16.140625" style="834" customWidth="1"/>
    <col min="3" max="3" width="0.13671875" style="834" hidden="1" customWidth="1"/>
    <col min="4" max="5" width="5.421875" style="834" customWidth="1"/>
    <col min="6" max="6" width="5.8515625" style="834" customWidth="1"/>
    <col min="7" max="7" width="5.7109375" style="834" customWidth="1"/>
    <col min="8" max="8" width="5.57421875" style="834" customWidth="1"/>
    <col min="9" max="9" width="5.421875" style="834" customWidth="1"/>
    <col min="10" max="10" width="5.28125" style="834" customWidth="1"/>
    <col min="11" max="11" width="5.421875" style="834" customWidth="1"/>
    <col min="12" max="12" width="4.8515625" style="834" customWidth="1"/>
    <col min="13" max="13" width="4.421875" style="834" customWidth="1"/>
    <col min="14" max="14" width="4.28125" style="834" customWidth="1"/>
    <col min="15" max="15" width="5.140625" style="834" customWidth="1"/>
    <col min="16" max="16" width="5.00390625" style="834" customWidth="1"/>
    <col min="17" max="17" width="5.28125" style="834" customWidth="1"/>
    <col min="18" max="18" width="4.00390625" style="834" customWidth="1"/>
    <col min="19" max="19" width="6.28125" style="834" customWidth="1"/>
    <col min="20" max="20" width="8.8515625" style="834" customWidth="1"/>
    <col min="21" max="21" width="8.00390625" style="834" customWidth="1"/>
    <col min="22" max="22" width="10.7109375" style="834" customWidth="1"/>
    <col min="23" max="16384" width="9.140625" style="834" customWidth="1"/>
  </cols>
  <sheetData>
    <row r="2" spans="1:24" ht="15.75">
      <c r="A2" s="1260" t="s">
        <v>997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1260"/>
      <c r="U2" s="1260"/>
      <c r="V2" s="1260"/>
      <c r="W2" s="1260"/>
      <c r="X2" s="833"/>
    </row>
    <row r="3" spans="1:24" ht="15.75">
      <c r="A3" s="1260" t="s">
        <v>998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0"/>
      <c r="X3" s="833"/>
    </row>
    <row r="4" spans="1:24" ht="15.75">
      <c r="A4" s="835"/>
      <c r="B4" s="835"/>
      <c r="C4" s="835"/>
      <c r="D4" s="836"/>
      <c r="E4" s="837"/>
      <c r="F4" s="838"/>
      <c r="G4" s="838"/>
      <c r="H4" s="838"/>
      <c r="I4" s="837"/>
      <c r="J4" s="838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</row>
    <row r="5" spans="1:22" ht="15.75">
      <c r="A5" s="1261" t="s">
        <v>188</v>
      </c>
      <c r="B5" s="1262" t="s">
        <v>215</v>
      </c>
      <c r="C5" s="1261" t="s">
        <v>216</v>
      </c>
      <c r="D5" s="900" t="s">
        <v>999</v>
      </c>
      <c r="E5" s="900" t="s">
        <v>1000</v>
      </c>
      <c r="F5" s="900" t="s">
        <v>1001</v>
      </c>
      <c r="G5" s="900" t="s">
        <v>1002</v>
      </c>
      <c r="H5" s="901" t="s">
        <v>1003</v>
      </c>
      <c r="I5" s="900" t="s">
        <v>1004</v>
      </c>
      <c r="J5" s="900" t="s">
        <v>1005</v>
      </c>
      <c r="K5" s="900" t="s">
        <v>1006</v>
      </c>
      <c r="L5" s="1263" t="s">
        <v>1007</v>
      </c>
      <c r="M5" s="900" t="s">
        <v>1008</v>
      </c>
      <c r="N5" s="900" t="s">
        <v>307</v>
      </c>
      <c r="O5" s="900" t="s">
        <v>1009</v>
      </c>
      <c r="P5" s="902" t="s">
        <v>1010</v>
      </c>
      <c r="Q5" s="900" t="s">
        <v>1011</v>
      </c>
      <c r="R5" s="902" t="s">
        <v>1012</v>
      </c>
      <c r="S5" s="1263" t="s">
        <v>257</v>
      </c>
      <c r="T5" s="1258" t="s">
        <v>1013</v>
      </c>
      <c r="U5" s="1257" t="s">
        <v>1014</v>
      </c>
      <c r="V5" s="1258" t="s">
        <v>1015</v>
      </c>
    </row>
    <row r="6" spans="1:22" ht="15.75">
      <c r="A6" s="1261"/>
      <c r="B6" s="1262"/>
      <c r="C6" s="1261"/>
      <c r="D6" s="900" t="s">
        <v>88</v>
      </c>
      <c r="E6" s="900" t="s">
        <v>288</v>
      </c>
      <c r="F6" s="900" t="s">
        <v>91</v>
      </c>
      <c r="G6" s="900" t="s">
        <v>258</v>
      </c>
      <c r="H6" s="900" t="s">
        <v>89</v>
      </c>
      <c r="I6" s="900" t="s">
        <v>1016</v>
      </c>
      <c r="J6" s="900" t="s">
        <v>258</v>
      </c>
      <c r="K6" s="900" t="s">
        <v>288</v>
      </c>
      <c r="L6" s="1263"/>
      <c r="M6" s="900" t="s">
        <v>288</v>
      </c>
      <c r="N6" s="900" t="s">
        <v>88</v>
      </c>
      <c r="O6" s="900" t="s">
        <v>259</v>
      </c>
      <c r="P6" s="900" t="s">
        <v>258</v>
      </c>
      <c r="Q6" s="900" t="s">
        <v>288</v>
      </c>
      <c r="R6" s="900" t="s">
        <v>258</v>
      </c>
      <c r="S6" s="1263"/>
      <c r="T6" s="1258"/>
      <c r="U6" s="1257"/>
      <c r="V6" s="1258"/>
    </row>
    <row r="7" spans="1:22" ht="15.75">
      <c r="A7" s="903">
        <v>1</v>
      </c>
      <c r="B7" s="904" t="s">
        <v>1017</v>
      </c>
      <c r="C7" s="905"/>
      <c r="D7" s="906">
        <v>7</v>
      </c>
      <c r="E7" s="906">
        <v>7</v>
      </c>
      <c r="F7" s="906">
        <v>7</v>
      </c>
      <c r="G7" s="907">
        <v>6.3</v>
      </c>
      <c r="H7" s="908">
        <v>6.6</v>
      </c>
      <c r="I7" s="906">
        <v>6.8</v>
      </c>
      <c r="J7" s="909">
        <v>7.6</v>
      </c>
      <c r="K7" s="909">
        <v>6.7</v>
      </c>
      <c r="L7" s="910">
        <f>(D7*2+E7*6+F7*1+G7*5+H7*4+I7*6+J7*5+K7*6)/36</f>
        <v>6.663888888888888</v>
      </c>
      <c r="M7" s="911">
        <v>6.8</v>
      </c>
      <c r="N7" s="911">
        <v>6.6</v>
      </c>
      <c r="O7" s="912">
        <v>7.2</v>
      </c>
      <c r="P7" s="911">
        <v>7</v>
      </c>
      <c r="Q7" s="912">
        <v>5.7</v>
      </c>
      <c r="R7" s="912">
        <v>7.7</v>
      </c>
      <c r="S7" s="913">
        <f>(M7*6+N7*2+O7*7+P7*5+Q7*6+R7*5)/31</f>
        <v>6.8419354838709685</v>
      </c>
      <c r="T7" s="914" t="s">
        <v>261</v>
      </c>
      <c r="U7" s="912">
        <f>(D7*2+E7*6+F7*1+G7*5+H7*4+I7*6+K7*5+M7*6+N7*2+O7*7+P7*5+Q7*6+R7*5)/66</f>
        <v>6.171212121212121</v>
      </c>
      <c r="V7" s="915" t="s">
        <v>1018</v>
      </c>
    </row>
    <row r="8" spans="1:22" ht="15.75">
      <c r="A8" s="728">
        <v>2</v>
      </c>
      <c r="B8" s="916" t="s">
        <v>1019</v>
      </c>
      <c r="C8" s="728"/>
      <c r="D8" s="917">
        <v>6.6</v>
      </c>
      <c r="E8" s="917">
        <v>6.2</v>
      </c>
      <c r="F8" s="917">
        <v>7</v>
      </c>
      <c r="G8" s="918">
        <v>6.1</v>
      </c>
      <c r="H8" s="919">
        <v>5.2</v>
      </c>
      <c r="I8" s="917">
        <v>6.5</v>
      </c>
      <c r="J8" s="920">
        <v>6.2</v>
      </c>
      <c r="K8" s="920">
        <v>7.7</v>
      </c>
      <c r="L8" s="921">
        <f aca="true" t="shared" si="0" ref="L8:L29">(D8*2+E8*6+F8*1+G8*5+H8*4+I8*6+J8*5+K8*6)/36</f>
        <v>6.247222222222222</v>
      </c>
      <c r="M8" s="922">
        <v>7.2</v>
      </c>
      <c r="N8" s="922">
        <v>7.4</v>
      </c>
      <c r="O8" s="923">
        <v>7.8</v>
      </c>
      <c r="P8" s="922">
        <v>8.7</v>
      </c>
      <c r="Q8" s="924">
        <v>6.7</v>
      </c>
      <c r="R8" s="923">
        <v>7.7</v>
      </c>
      <c r="S8" s="925">
        <f aca="true" t="shared" si="1" ref="S8:S29">(M8*6+N8*2+O8*7+P8*5+Q8*6+R8*5)/31</f>
        <v>7.574193548387097</v>
      </c>
      <c r="T8" s="898" t="s">
        <v>261</v>
      </c>
      <c r="U8" s="923">
        <f aca="true" t="shared" si="2" ref="U8:U29">(D8*2+E8*6+F8*1+G8*5+H8*4+I8*6+K8*5+M8*6+N8*2+O8*7+P8*5+Q8*6+R8*5)/66</f>
        <v>6.378787878787879</v>
      </c>
      <c r="V8" s="926" t="s">
        <v>1018</v>
      </c>
    </row>
    <row r="9" spans="1:22" ht="15.75">
      <c r="A9" s="728">
        <v>3</v>
      </c>
      <c r="B9" s="927" t="s">
        <v>1020</v>
      </c>
      <c r="C9" s="928"/>
      <c r="D9" s="917">
        <v>6.4</v>
      </c>
      <c r="E9" s="917">
        <v>6</v>
      </c>
      <c r="F9" s="917">
        <v>5</v>
      </c>
      <c r="G9" s="918">
        <v>6</v>
      </c>
      <c r="H9" s="919">
        <v>5.7</v>
      </c>
      <c r="I9" s="917">
        <v>5.2</v>
      </c>
      <c r="J9" s="920">
        <v>7</v>
      </c>
      <c r="K9" s="920">
        <v>6.7</v>
      </c>
      <c r="L9" s="921">
        <f t="shared" si="0"/>
        <v>5.916666666666667</v>
      </c>
      <c r="M9" s="922">
        <v>5.7</v>
      </c>
      <c r="N9" s="922">
        <v>7.2</v>
      </c>
      <c r="O9" s="923">
        <v>6.4</v>
      </c>
      <c r="P9" s="922">
        <v>6.8</v>
      </c>
      <c r="Q9" s="923">
        <v>6.1</v>
      </c>
      <c r="R9" s="923">
        <v>6.7</v>
      </c>
      <c r="S9" s="925">
        <f t="shared" si="1"/>
        <v>6.370967741935484</v>
      </c>
      <c r="T9" s="898" t="s">
        <v>17</v>
      </c>
      <c r="U9" s="923">
        <f t="shared" si="2"/>
        <v>5.587878787878787</v>
      </c>
      <c r="V9" s="926" t="s">
        <v>1018</v>
      </c>
    </row>
    <row r="10" spans="1:22" ht="15.75">
      <c r="A10" s="728">
        <v>4</v>
      </c>
      <c r="B10" s="927" t="s">
        <v>1021</v>
      </c>
      <c r="C10" s="928"/>
      <c r="D10" s="917">
        <v>8</v>
      </c>
      <c r="E10" s="917">
        <v>7.8</v>
      </c>
      <c r="F10" s="917">
        <v>6</v>
      </c>
      <c r="G10" s="918">
        <v>8</v>
      </c>
      <c r="H10" s="919">
        <v>5.7</v>
      </c>
      <c r="I10" s="917">
        <v>8</v>
      </c>
      <c r="J10" s="920">
        <v>8.1</v>
      </c>
      <c r="K10" s="920">
        <v>7.7</v>
      </c>
      <c r="L10" s="921">
        <f t="shared" si="0"/>
        <v>7.397222222222222</v>
      </c>
      <c r="M10" s="922">
        <v>6.4</v>
      </c>
      <c r="N10" s="922">
        <v>6.6</v>
      </c>
      <c r="O10" s="923">
        <v>6.2</v>
      </c>
      <c r="P10" s="922">
        <v>7.3</v>
      </c>
      <c r="Q10" s="923">
        <v>3.7</v>
      </c>
      <c r="R10" s="923">
        <v>7.4</v>
      </c>
      <c r="S10" s="925">
        <f t="shared" si="1"/>
        <v>6.151612903225806</v>
      </c>
      <c r="T10" s="898" t="s">
        <v>261</v>
      </c>
      <c r="U10" s="923">
        <f t="shared" si="2"/>
        <v>6.193939393939393</v>
      </c>
      <c r="V10" s="926" t="s">
        <v>1022</v>
      </c>
    </row>
    <row r="11" spans="1:22" ht="15.75">
      <c r="A11" s="728">
        <v>5</v>
      </c>
      <c r="B11" s="927" t="s">
        <v>1023</v>
      </c>
      <c r="C11" s="928"/>
      <c r="D11" s="917">
        <v>6</v>
      </c>
      <c r="E11" s="917">
        <v>7</v>
      </c>
      <c r="F11" s="917">
        <v>7</v>
      </c>
      <c r="G11" s="918">
        <v>6.3</v>
      </c>
      <c r="H11" s="919">
        <v>5.3</v>
      </c>
      <c r="I11" s="917">
        <v>5.5</v>
      </c>
      <c r="J11" s="920">
        <v>6.2</v>
      </c>
      <c r="K11" s="920">
        <v>6.3</v>
      </c>
      <c r="L11" s="921">
        <f t="shared" si="0"/>
        <v>5.986111111111111</v>
      </c>
      <c r="M11" s="922">
        <v>4.7</v>
      </c>
      <c r="N11" s="922">
        <v>6.6</v>
      </c>
      <c r="O11" s="923">
        <v>0.7</v>
      </c>
      <c r="P11" s="929">
        <v>1.6</v>
      </c>
      <c r="Q11" s="923">
        <v>3.1</v>
      </c>
      <c r="R11" s="923">
        <v>6.7</v>
      </c>
      <c r="S11" s="925">
        <f t="shared" si="1"/>
        <v>3.4322580645161294</v>
      </c>
      <c r="T11" s="898" t="s">
        <v>17</v>
      </c>
      <c r="U11" s="923">
        <f t="shared" si="2"/>
        <v>4.312121212121212</v>
      </c>
      <c r="V11" s="926" t="s">
        <v>1018</v>
      </c>
    </row>
    <row r="12" spans="1:22" ht="15.75">
      <c r="A12" s="728">
        <v>6</v>
      </c>
      <c r="B12" s="916" t="s">
        <v>1024</v>
      </c>
      <c r="C12" s="728"/>
      <c r="D12" s="917">
        <v>6.8</v>
      </c>
      <c r="E12" s="917">
        <v>7.4</v>
      </c>
      <c r="F12" s="917">
        <v>7</v>
      </c>
      <c r="G12" s="918">
        <v>6.7</v>
      </c>
      <c r="H12" s="919">
        <v>6.1</v>
      </c>
      <c r="I12" s="917">
        <v>6.2</v>
      </c>
      <c r="J12" s="920">
        <v>6.4</v>
      </c>
      <c r="K12" s="920">
        <v>8</v>
      </c>
      <c r="L12" s="921">
        <f t="shared" si="0"/>
        <v>6.669444444444445</v>
      </c>
      <c r="M12" s="929">
        <v>7</v>
      </c>
      <c r="N12" s="929" t="s">
        <v>1025</v>
      </c>
      <c r="O12" s="923">
        <v>7.5</v>
      </c>
      <c r="P12" s="929">
        <v>7.3</v>
      </c>
      <c r="Q12" s="923">
        <v>5.7</v>
      </c>
      <c r="R12" s="923">
        <v>7.2</v>
      </c>
      <c r="S12" s="925">
        <f t="shared" si="1"/>
        <v>6.877419354838709</v>
      </c>
      <c r="T12" s="898" t="s">
        <v>261</v>
      </c>
      <c r="U12" s="923">
        <f t="shared" si="2"/>
        <v>6.262121212121213</v>
      </c>
      <c r="V12" s="926" t="s">
        <v>1018</v>
      </c>
    </row>
    <row r="13" spans="1:22" ht="15.75">
      <c r="A13" s="728">
        <v>7</v>
      </c>
      <c r="B13" s="927" t="s">
        <v>1026</v>
      </c>
      <c r="C13" s="928"/>
      <c r="D13" s="930">
        <v>5.4</v>
      </c>
      <c r="E13" s="917">
        <v>5</v>
      </c>
      <c r="F13" s="917">
        <v>5</v>
      </c>
      <c r="G13" s="918">
        <v>5</v>
      </c>
      <c r="H13" s="919">
        <v>5.7</v>
      </c>
      <c r="I13" s="930" t="s">
        <v>1027</v>
      </c>
      <c r="J13" s="920">
        <v>6.1</v>
      </c>
      <c r="K13" s="930">
        <v>6.3</v>
      </c>
      <c r="L13" s="921">
        <f t="shared" si="0"/>
        <v>4.497222222222222</v>
      </c>
      <c r="M13" s="929" t="s">
        <v>1028</v>
      </c>
      <c r="N13" s="922">
        <v>6.2</v>
      </c>
      <c r="O13" s="923">
        <v>0.6</v>
      </c>
      <c r="P13" s="922">
        <v>0</v>
      </c>
      <c r="Q13" s="923">
        <v>0</v>
      </c>
      <c r="R13" s="924">
        <v>6.2</v>
      </c>
      <c r="S13" s="925">
        <f t="shared" si="1"/>
        <v>2.5032258064516126</v>
      </c>
      <c r="T13" s="898" t="s">
        <v>17</v>
      </c>
      <c r="U13" s="923">
        <f t="shared" si="2"/>
        <v>3.071212121212121</v>
      </c>
      <c r="V13" s="926" t="s">
        <v>1018</v>
      </c>
    </row>
    <row r="14" spans="1:22" ht="15.75">
      <c r="A14" s="728">
        <v>8</v>
      </c>
      <c r="B14" s="927" t="s">
        <v>1029</v>
      </c>
      <c r="C14" s="928"/>
      <c r="D14" s="917">
        <v>5.2</v>
      </c>
      <c r="E14" s="917">
        <v>6.5</v>
      </c>
      <c r="F14" s="917">
        <v>7</v>
      </c>
      <c r="G14" s="918">
        <v>5.4</v>
      </c>
      <c r="H14" s="919">
        <v>5.4</v>
      </c>
      <c r="I14" s="917">
        <v>5.5</v>
      </c>
      <c r="J14" s="920">
        <v>6.7</v>
      </c>
      <c r="K14" s="917">
        <v>3.3</v>
      </c>
      <c r="L14" s="921">
        <f t="shared" si="0"/>
        <v>5.313888888888889</v>
      </c>
      <c r="M14" s="922">
        <v>3.3</v>
      </c>
      <c r="N14" s="922">
        <v>3.6</v>
      </c>
      <c r="O14" s="923">
        <v>3.3</v>
      </c>
      <c r="P14" s="922">
        <v>0.9</v>
      </c>
      <c r="Q14" s="923">
        <v>0</v>
      </c>
      <c r="R14" s="924" t="s">
        <v>1025</v>
      </c>
      <c r="S14" s="925">
        <f t="shared" si="1"/>
        <v>2.729032258064516</v>
      </c>
      <c r="T14" s="898" t="s">
        <v>17</v>
      </c>
      <c r="U14" s="923">
        <f t="shared" si="2"/>
        <v>3.6227272727272726</v>
      </c>
      <c r="V14" s="926" t="s">
        <v>1018</v>
      </c>
    </row>
    <row r="15" spans="1:22" ht="15.75">
      <c r="A15" s="728">
        <v>9</v>
      </c>
      <c r="B15" s="927" t="s">
        <v>1030</v>
      </c>
      <c r="C15" s="928"/>
      <c r="D15" s="917">
        <v>6</v>
      </c>
      <c r="E15" s="917">
        <v>6.8</v>
      </c>
      <c r="F15" s="930">
        <v>5</v>
      </c>
      <c r="G15" s="918">
        <v>5.7</v>
      </c>
      <c r="H15" s="919">
        <v>4.1</v>
      </c>
      <c r="I15" s="930" t="s">
        <v>1027</v>
      </c>
      <c r="J15" s="931">
        <v>7.2</v>
      </c>
      <c r="K15" s="932" t="s">
        <v>1027</v>
      </c>
      <c r="L15" s="921">
        <f t="shared" si="0"/>
        <v>3.8527777777777774</v>
      </c>
      <c r="M15" s="929" t="s">
        <v>595</v>
      </c>
      <c r="N15" s="922">
        <v>5.6</v>
      </c>
      <c r="O15" s="923">
        <v>0</v>
      </c>
      <c r="P15" s="922">
        <v>0.5</v>
      </c>
      <c r="Q15" s="923">
        <v>0</v>
      </c>
      <c r="R15" s="923">
        <v>6.7</v>
      </c>
      <c r="S15" s="925">
        <f t="shared" si="1"/>
        <v>1.9096774193548387</v>
      </c>
      <c r="T15" s="899" t="s">
        <v>17</v>
      </c>
      <c r="U15" s="923">
        <f t="shared" si="2"/>
        <v>2.4530303030303027</v>
      </c>
      <c r="V15" s="926" t="s">
        <v>1018</v>
      </c>
    </row>
    <row r="16" spans="1:22" ht="15.75">
      <c r="A16" s="728">
        <v>10</v>
      </c>
      <c r="B16" s="927" t="s">
        <v>1031</v>
      </c>
      <c r="C16" s="928"/>
      <c r="D16" s="917">
        <v>6.6</v>
      </c>
      <c r="E16" s="917">
        <v>5</v>
      </c>
      <c r="F16" s="917">
        <v>6</v>
      </c>
      <c r="G16" s="918">
        <v>6.4</v>
      </c>
      <c r="H16" s="919">
        <v>5</v>
      </c>
      <c r="I16" s="917">
        <v>5.5</v>
      </c>
      <c r="J16" s="920">
        <v>6.7</v>
      </c>
      <c r="K16" s="920">
        <v>7</v>
      </c>
      <c r="L16" s="921">
        <f t="shared" si="0"/>
        <v>5.824999999999999</v>
      </c>
      <c r="M16" s="922">
        <v>4.4</v>
      </c>
      <c r="N16" s="929" t="s">
        <v>1025</v>
      </c>
      <c r="O16" s="924" t="s">
        <v>1028</v>
      </c>
      <c r="P16" s="922">
        <v>6.4</v>
      </c>
      <c r="Q16" s="923">
        <v>3.4</v>
      </c>
      <c r="R16" s="923">
        <v>7.2</v>
      </c>
      <c r="S16" s="925">
        <f t="shared" si="1"/>
        <v>5.219354838709678</v>
      </c>
      <c r="T16" s="898" t="s">
        <v>17</v>
      </c>
      <c r="U16" s="923">
        <f t="shared" si="2"/>
        <v>5.015151515151516</v>
      </c>
      <c r="V16" s="926" t="s">
        <v>1018</v>
      </c>
    </row>
    <row r="17" spans="1:22" ht="15.75">
      <c r="A17" s="728">
        <v>11</v>
      </c>
      <c r="B17" s="927" t="s">
        <v>1032</v>
      </c>
      <c r="C17" s="928"/>
      <c r="D17" s="917">
        <v>7.6</v>
      </c>
      <c r="E17" s="917">
        <v>7.3</v>
      </c>
      <c r="F17" s="917">
        <v>5</v>
      </c>
      <c r="G17" s="918">
        <v>5.3</v>
      </c>
      <c r="H17" s="919">
        <v>5.7</v>
      </c>
      <c r="I17" s="917">
        <v>6</v>
      </c>
      <c r="J17" s="931">
        <v>7.4</v>
      </c>
      <c r="K17" s="931">
        <v>6.3</v>
      </c>
      <c r="L17" s="921">
        <f t="shared" si="0"/>
        <v>6.2250000000000005</v>
      </c>
      <c r="M17" s="922">
        <v>5.8</v>
      </c>
      <c r="N17" s="929" t="s">
        <v>1025</v>
      </c>
      <c r="O17" s="923">
        <v>6.4</v>
      </c>
      <c r="P17" s="922">
        <v>5.3</v>
      </c>
      <c r="Q17" s="923">
        <v>0</v>
      </c>
      <c r="R17" s="923">
        <v>4</v>
      </c>
      <c r="S17" s="925">
        <f t="shared" si="1"/>
        <v>4.45483870967742</v>
      </c>
      <c r="T17" s="898" t="s">
        <v>17</v>
      </c>
      <c r="U17" s="923">
        <f t="shared" si="2"/>
        <v>4.831818181818182</v>
      </c>
      <c r="V17" s="926" t="s">
        <v>1018</v>
      </c>
    </row>
    <row r="18" spans="1:22" ht="15.75">
      <c r="A18" s="728">
        <v>12</v>
      </c>
      <c r="B18" s="927" t="s">
        <v>1033</v>
      </c>
      <c r="C18" s="933"/>
      <c r="D18" s="917">
        <v>5</v>
      </c>
      <c r="E18" s="917">
        <v>8.5</v>
      </c>
      <c r="F18" s="917">
        <v>7</v>
      </c>
      <c r="G18" s="918">
        <v>8</v>
      </c>
      <c r="H18" s="919">
        <v>7.1</v>
      </c>
      <c r="I18" s="917">
        <v>7.5</v>
      </c>
      <c r="J18" s="920">
        <v>9</v>
      </c>
      <c r="K18" s="920">
        <v>8.3</v>
      </c>
      <c r="L18" s="921">
        <f t="shared" si="0"/>
        <v>7.672222222222222</v>
      </c>
      <c r="M18" s="922">
        <v>7.8</v>
      </c>
      <c r="N18" s="929" t="s">
        <v>1034</v>
      </c>
      <c r="O18" s="923">
        <v>8.3</v>
      </c>
      <c r="P18" s="922">
        <v>8.8</v>
      </c>
      <c r="Q18" s="923">
        <v>8.3</v>
      </c>
      <c r="R18" s="923">
        <v>8.7</v>
      </c>
      <c r="S18" s="925">
        <f t="shared" si="1"/>
        <v>8.264516129032259</v>
      </c>
      <c r="T18" s="898" t="s">
        <v>339</v>
      </c>
      <c r="U18" s="923">
        <f t="shared" si="2"/>
        <v>7.25909090909091</v>
      </c>
      <c r="V18" s="926" t="s">
        <v>1018</v>
      </c>
    </row>
    <row r="19" spans="1:22" ht="15.75">
      <c r="A19" s="728">
        <v>13</v>
      </c>
      <c r="B19" s="927" t="s">
        <v>1035</v>
      </c>
      <c r="C19" s="928"/>
      <c r="D19" s="917">
        <v>6.2</v>
      </c>
      <c r="E19" s="917">
        <v>7.2</v>
      </c>
      <c r="F19" s="917">
        <v>7</v>
      </c>
      <c r="G19" s="917">
        <v>7.8</v>
      </c>
      <c r="H19" s="919">
        <v>7.4</v>
      </c>
      <c r="I19" s="917">
        <v>7.2</v>
      </c>
      <c r="J19" s="920">
        <v>8.6</v>
      </c>
      <c r="K19" s="920">
        <v>6.3</v>
      </c>
      <c r="L19" s="921">
        <f t="shared" si="0"/>
        <v>7.088888888888889</v>
      </c>
      <c r="M19" s="929" t="s">
        <v>1034</v>
      </c>
      <c r="N19" s="922">
        <v>7.6</v>
      </c>
      <c r="O19" s="923">
        <v>6.6</v>
      </c>
      <c r="P19" s="922">
        <v>7.2</v>
      </c>
      <c r="Q19" s="923">
        <v>6.4</v>
      </c>
      <c r="R19" s="728">
        <v>8.4</v>
      </c>
      <c r="S19" s="925">
        <f t="shared" si="1"/>
        <v>7.090322580645162</v>
      </c>
      <c r="T19" s="898" t="s">
        <v>261</v>
      </c>
      <c r="U19" s="923">
        <f t="shared" si="2"/>
        <v>6.449999999999999</v>
      </c>
      <c r="V19" s="926" t="s">
        <v>1018</v>
      </c>
    </row>
    <row r="20" spans="1:22" ht="15.75">
      <c r="A20" s="728">
        <v>14</v>
      </c>
      <c r="B20" s="927" t="s">
        <v>1036</v>
      </c>
      <c r="C20" s="928"/>
      <c r="D20" s="917">
        <v>5.6</v>
      </c>
      <c r="E20" s="917">
        <v>7.2</v>
      </c>
      <c r="F20" s="930">
        <v>5</v>
      </c>
      <c r="G20" s="917">
        <v>8</v>
      </c>
      <c r="H20" s="919">
        <v>7.6</v>
      </c>
      <c r="I20" s="917">
        <v>7.2</v>
      </c>
      <c r="J20" s="920">
        <v>8.8</v>
      </c>
      <c r="K20" s="920">
        <v>6</v>
      </c>
      <c r="L20" s="921">
        <f t="shared" si="0"/>
        <v>7.027777777777778</v>
      </c>
      <c r="M20" s="922">
        <v>6.9</v>
      </c>
      <c r="N20" s="929" t="s">
        <v>1025</v>
      </c>
      <c r="O20" s="923">
        <v>7.8</v>
      </c>
      <c r="P20" s="929" t="s">
        <v>1037</v>
      </c>
      <c r="Q20" s="923">
        <v>7.7</v>
      </c>
      <c r="R20" s="923">
        <v>8.7</v>
      </c>
      <c r="S20" s="925">
        <f t="shared" si="1"/>
        <v>7.66774193548387</v>
      </c>
      <c r="T20" s="898" t="s">
        <v>261</v>
      </c>
      <c r="U20" s="923">
        <f t="shared" si="2"/>
        <v>6.677272727272727</v>
      </c>
      <c r="V20" s="926" t="s">
        <v>1018</v>
      </c>
    </row>
    <row r="21" spans="1:22" ht="15.75">
      <c r="A21" s="728">
        <v>15</v>
      </c>
      <c r="B21" s="927" t="s">
        <v>1038</v>
      </c>
      <c r="C21" s="928"/>
      <c r="D21" s="917">
        <v>5.6</v>
      </c>
      <c r="E21" s="917">
        <v>6.1</v>
      </c>
      <c r="F21" s="917">
        <v>7</v>
      </c>
      <c r="G21" s="917">
        <v>6.7</v>
      </c>
      <c r="H21" s="919">
        <v>5.1</v>
      </c>
      <c r="I21" s="917">
        <v>6</v>
      </c>
      <c r="J21" s="920">
        <v>7.2</v>
      </c>
      <c r="K21" s="920">
        <v>5.7</v>
      </c>
      <c r="L21" s="921">
        <f t="shared" si="0"/>
        <v>5.969444444444444</v>
      </c>
      <c r="M21" s="922">
        <v>4.8</v>
      </c>
      <c r="N21" s="929" t="s">
        <v>1025</v>
      </c>
      <c r="O21" s="923">
        <v>0</v>
      </c>
      <c r="P21" s="929">
        <v>6.8</v>
      </c>
      <c r="Q21" s="923">
        <v>6.4</v>
      </c>
      <c r="R21" s="924">
        <v>7.7</v>
      </c>
      <c r="S21" s="925">
        <f t="shared" si="1"/>
        <v>4.893548387096774</v>
      </c>
      <c r="T21" s="899" t="s">
        <v>17</v>
      </c>
      <c r="U21" s="923">
        <f t="shared" si="2"/>
        <v>4.922727272727272</v>
      </c>
      <c r="V21" s="926" t="s">
        <v>1018</v>
      </c>
    </row>
    <row r="22" spans="1:22" ht="15.75">
      <c r="A22" s="728">
        <v>16</v>
      </c>
      <c r="B22" s="927" t="s">
        <v>1039</v>
      </c>
      <c r="C22" s="928"/>
      <c r="D22" s="917">
        <v>6.2</v>
      </c>
      <c r="E22" s="917">
        <v>6.2</v>
      </c>
      <c r="F22" s="917">
        <v>5</v>
      </c>
      <c r="G22" s="918">
        <v>5</v>
      </c>
      <c r="H22" s="919">
        <v>5</v>
      </c>
      <c r="I22" s="917">
        <v>7</v>
      </c>
      <c r="J22" s="920">
        <v>6.2</v>
      </c>
      <c r="K22" s="920">
        <v>5.7</v>
      </c>
      <c r="L22" s="921">
        <f t="shared" si="0"/>
        <v>5.7444444444444445</v>
      </c>
      <c r="M22" s="922">
        <v>3.9</v>
      </c>
      <c r="N22" s="929">
        <v>5.6</v>
      </c>
      <c r="O22" s="923">
        <v>0</v>
      </c>
      <c r="P22" s="922">
        <v>0.5</v>
      </c>
      <c r="Q22" s="923">
        <v>3.1</v>
      </c>
      <c r="R22" s="923">
        <v>6.7</v>
      </c>
      <c r="S22" s="925">
        <f t="shared" si="1"/>
        <v>2.8774193548387093</v>
      </c>
      <c r="T22" s="899" t="s">
        <v>17</v>
      </c>
      <c r="U22" s="923">
        <f t="shared" si="2"/>
        <v>3.9287878787878783</v>
      </c>
      <c r="V22" s="926" t="s">
        <v>1018</v>
      </c>
    </row>
    <row r="23" spans="1:22" ht="15.75">
      <c r="A23" s="728">
        <v>17</v>
      </c>
      <c r="B23" s="927" t="s">
        <v>1040</v>
      </c>
      <c r="C23" s="928"/>
      <c r="D23" s="917">
        <v>7</v>
      </c>
      <c r="E23" s="917">
        <v>7.4</v>
      </c>
      <c r="F23" s="917">
        <v>8</v>
      </c>
      <c r="G23" s="918">
        <v>6.4</v>
      </c>
      <c r="H23" s="919">
        <v>5.7</v>
      </c>
      <c r="I23" s="917">
        <v>7</v>
      </c>
      <c r="J23" s="920">
        <v>7.2</v>
      </c>
      <c r="K23" s="920">
        <v>6.3</v>
      </c>
      <c r="L23" s="921">
        <f t="shared" si="0"/>
        <v>6.583333333333333</v>
      </c>
      <c r="M23" s="929" t="s">
        <v>1034</v>
      </c>
      <c r="N23" s="922">
        <v>7.4</v>
      </c>
      <c r="O23" s="923">
        <v>6.2</v>
      </c>
      <c r="P23" s="922">
        <v>6.3</v>
      </c>
      <c r="Q23" s="923">
        <v>6.4</v>
      </c>
      <c r="R23" s="923">
        <v>7</v>
      </c>
      <c r="S23" s="925">
        <f t="shared" si="1"/>
        <v>6.616129032258065</v>
      </c>
      <c r="T23" s="898" t="s">
        <v>261</v>
      </c>
      <c r="U23" s="923">
        <f t="shared" si="2"/>
        <v>6.057575757575757</v>
      </c>
      <c r="V23" s="926" t="s">
        <v>1018</v>
      </c>
    </row>
    <row r="24" spans="1:22" ht="15.75">
      <c r="A24" s="728">
        <v>18</v>
      </c>
      <c r="B24" s="927" t="s">
        <v>1041</v>
      </c>
      <c r="C24" s="928"/>
      <c r="D24" s="917">
        <v>7.6</v>
      </c>
      <c r="E24" s="917">
        <v>7.2</v>
      </c>
      <c r="F24" s="917">
        <v>8</v>
      </c>
      <c r="G24" s="918">
        <v>6.7</v>
      </c>
      <c r="H24" s="917">
        <v>6.6</v>
      </c>
      <c r="I24" s="917">
        <v>8</v>
      </c>
      <c r="J24" s="931">
        <v>7.4</v>
      </c>
      <c r="K24" s="931">
        <v>6.3</v>
      </c>
      <c r="L24" s="921">
        <f t="shared" si="0"/>
        <v>6.919444444444445</v>
      </c>
      <c r="M24" s="929" t="s">
        <v>1034</v>
      </c>
      <c r="N24" s="922">
        <v>6.6</v>
      </c>
      <c r="O24" s="923">
        <v>6.4</v>
      </c>
      <c r="P24" s="929">
        <v>5</v>
      </c>
      <c r="Q24" s="923">
        <v>6.4</v>
      </c>
      <c r="R24" s="923">
        <v>7.7</v>
      </c>
      <c r="S24" s="925">
        <f t="shared" si="1"/>
        <v>6.512903225806451</v>
      </c>
      <c r="T24" s="898" t="s">
        <v>261</v>
      </c>
      <c r="U24" s="923">
        <f t="shared" si="2"/>
        <v>6.177272727272728</v>
      </c>
      <c r="V24" s="926" t="s">
        <v>1018</v>
      </c>
    </row>
    <row r="25" spans="1:22" ht="15.75">
      <c r="A25" s="728">
        <v>19</v>
      </c>
      <c r="B25" s="916" t="s">
        <v>1042</v>
      </c>
      <c r="C25" s="728"/>
      <c r="D25" s="917">
        <v>7.6</v>
      </c>
      <c r="E25" s="917">
        <v>7.9</v>
      </c>
      <c r="F25" s="917">
        <v>7</v>
      </c>
      <c r="G25" s="918">
        <v>7</v>
      </c>
      <c r="H25" s="917">
        <v>6.8</v>
      </c>
      <c r="I25" s="930">
        <v>8</v>
      </c>
      <c r="J25" s="920">
        <v>7.8</v>
      </c>
      <c r="K25" s="920">
        <v>8.3</v>
      </c>
      <c r="L25" s="921">
        <f t="shared" si="0"/>
        <v>7.461111111111112</v>
      </c>
      <c r="M25" s="922">
        <v>7.8</v>
      </c>
      <c r="N25" s="929" t="s">
        <v>1025</v>
      </c>
      <c r="O25" s="923">
        <v>8.3</v>
      </c>
      <c r="P25" s="922">
        <v>8.6</v>
      </c>
      <c r="Q25" s="923">
        <v>6.4</v>
      </c>
      <c r="R25" s="923">
        <v>7.2</v>
      </c>
      <c r="S25" s="925">
        <f t="shared" si="1"/>
        <v>7.558064516129033</v>
      </c>
      <c r="T25" s="898" t="s">
        <v>261</v>
      </c>
      <c r="U25" s="923">
        <f t="shared" si="2"/>
        <v>6.903030303030303</v>
      </c>
      <c r="V25" s="926" t="s">
        <v>1018</v>
      </c>
    </row>
    <row r="26" spans="1:22" ht="15.75">
      <c r="A26" s="728">
        <v>20</v>
      </c>
      <c r="B26" s="927" t="s">
        <v>1043</v>
      </c>
      <c r="C26" s="928"/>
      <c r="D26" s="934">
        <v>6</v>
      </c>
      <c r="E26" s="934">
        <v>5.8</v>
      </c>
      <c r="F26" s="934">
        <v>5</v>
      </c>
      <c r="G26" s="935">
        <v>5</v>
      </c>
      <c r="H26" s="934">
        <v>6.9</v>
      </c>
      <c r="I26" s="934">
        <v>5.8</v>
      </c>
      <c r="J26" s="936">
        <v>5.2</v>
      </c>
      <c r="K26" s="937">
        <v>0</v>
      </c>
      <c r="L26" s="921">
        <f t="shared" si="0"/>
        <v>4.588888888888889</v>
      </c>
      <c r="M26" s="922">
        <v>5.4</v>
      </c>
      <c r="N26" s="929">
        <v>4.2</v>
      </c>
      <c r="O26" s="923">
        <v>0.6</v>
      </c>
      <c r="P26" s="922">
        <v>1.6</v>
      </c>
      <c r="Q26" s="923">
        <v>0</v>
      </c>
      <c r="R26" s="924" t="s">
        <v>1034</v>
      </c>
      <c r="S26" s="925">
        <f t="shared" si="1"/>
        <v>2.838709677419355</v>
      </c>
      <c r="T26" s="898" t="s">
        <v>17</v>
      </c>
      <c r="U26" s="923">
        <f t="shared" si="2"/>
        <v>3.4424242424242424</v>
      </c>
      <c r="V26" s="926" t="s">
        <v>1018</v>
      </c>
    </row>
    <row r="27" spans="1:22" ht="15.75">
      <c r="A27" s="728">
        <v>21</v>
      </c>
      <c r="B27" s="927" t="s">
        <v>1044</v>
      </c>
      <c r="C27" s="928"/>
      <c r="D27" s="934">
        <v>5.6</v>
      </c>
      <c r="E27" s="934">
        <v>7.4</v>
      </c>
      <c r="F27" s="934">
        <v>5</v>
      </c>
      <c r="G27" s="935">
        <v>6.4</v>
      </c>
      <c r="H27" s="934">
        <v>7.4</v>
      </c>
      <c r="I27" s="934">
        <v>7.2</v>
      </c>
      <c r="J27" s="937">
        <v>6.4</v>
      </c>
      <c r="K27" s="937">
        <v>6.7</v>
      </c>
      <c r="L27" s="921">
        <f t="shared" si="0"/>
        <v>6.6000000000000005</v>
      </c>
      <c r="M27" s="922">
        <v>7.4</v>
      </c>
      <c r="N27" s="929" t="s">
        <v>1034</v>
      </c>
      <c r="O27" s="923">
        <v>7.8</v>
      </c>
      <c r="P27" s="922">
        <v>6.9</v>
      </c>
      <c r="Q27" s="923">
        <v>6.7</v>
      </c>
      <c r="R27" s="923">
        <v>7.7</v>
      </c>
      <c r="S27" s="925">
        <f t="shared" si="1"/>
        <v>7.296774193548386</v>
      </c>
      <c r="T27" s="898" t="s">
        <v>261</v>
      </c>
      <c r="U27" s="923">
        <f t="shared" si="2"/>
        <v>6.440909090909092</v>
      </c>
      <c r="V27" s="926" t="s">
        <v>1018</v>
      </c>
    </row>
    <row r="28" spans="1:22" ht="15.75">
      <c r="A28" s="728">
        <v>22</v>
      </c>
      <c r="B28" s="916" t="s">
        <v>1045</v>
      </c>
      <c r="C28" s="728"/>
      <c r="D28" s="917">
        <v>6.4</v>
      </c>
      <c r="E28" s="936">
        <v>7</v>
      </c>
      <c r="F28" s="936">
        <v>7</v>
      </c>
      <c r="G28" s="938">
        <v>6.7</v>
      </c>
      <c r="H28" s="934">
        <v>7.3</v>
      </c>
      <c r="I28" s="936">
        <v>6.6</v>
      </c>
      <c r="J28" s="936">
        <v>7.4</v>
      </c>
      <c r="K28" s="939">
        <v>6</v>
      </c>
      <c r="L28" s="921">
        <f t="shared" si="0"/>
        <v>6.586111111111111</v>
      </c>
      <c r="M28" s="922">
        <v>7.2</v>
      </c>
      <c r="N28" s="922">
        <v>5.6</v>
      </c>
      <c r="O28" s="924" t="s">
        <v>1037</v>
      </c>
      <c r="P28" s="922">
        <v>8.4</v>
      </c>
      <c r="Q28" s="923">
        <v>6.9</v>
      </c>
      <c r="R28" s="923">
        <v>6.7</v>
      </c>
      <c r="S28" s="925">
        <f t="shared" si="1"/>
        <v>7.33225806451613</v>
      </c>
      <c r="T28" s="898" t="s">
        <v>261</v>
      </c>
      <c r="U28" s="923">
        <f t="shared" si="2"/>
        <v>6.384848484848485</v>
      </c>
      <c r="V28" s="926" t="s">
        <v>1018</v>
      </c>
    </row>
    <row r="29" spans="1:22" ht="15.75">
      <c r="A29" s="896">
        <v>23</v>
      </c>
      <c r="B29" s="940" t="s">
        <v>1046</v>
      </c>
      <c r="C29" s="941"/>
      <c r="D29" s="942">
        <v>7</v>
      </c>
      <c r="E29" s="943">
        <v>8</v>
      </c>
      <c r="F29" s="943">
        <v>7</v>
      </c>
      <c r="G29" s="944">
        <v>7</v>
      </c>
      <c r="H29" s="945">
        <v>6</v>
      </c>
      <c r="I29" s="943">
        <v>6.2</v>
      </c>
      <c r="J29" s="943">
        <v>7.8</v>
      </c>
      <c r="K29" s="946">
        <v>6.4</v>
      </c>
      <c r="L29" s="947">
        <f t="shared" si="0"/>
        <v>6.738888888888889</v>
      </c>
      <c r="M29" s="948">
        <v>5.1</v>
      </c>
      <c r="N29" s="949">
        <v>6.6</v>
      </c>
      <c r="O29" s="948">
        <v>0.7</v>
      </c>
      <c r="P29" s="949">
        <v>4.7</v>
      </c>
      <c r="Q29" s="948">
        <v>6</v>
      </c>
      <c r="R29" s="948">
        <v>7.2</v>
      </c>
      <c r="S29" s="950">
        <f t="shared" si="1"/>
        <v>4.651612903225806</v>
      </c>
      <c r="T29" s="951" t="s">
        <v>17</v>
      </c>
      <c r="U29" s="948">
        <f t="shared" si="2"/>
        <v>5.172727272727272</v>
      </c>
      <c r="V29" s="952" t="s">
        <v>1022</v>
      </c>
    </row>
    <row r="52" spans="1:23" ht="15.75">
      <c r="A52" s="839"/>
      <c r="B52" s="840"/>
      <c r="C52" s="841"/>
      <c r="D52" s="839"/>
      <c r="E52" s="842"/>
      <c r="F52" s="842"/>
      <c r="G52" s="842"/>
      <c r="H52" s="839"/>
      <c r="I52" s="842"/>
      <c r="J52" s="842"/>
      <c r="K52" s="843"/>
      <c r="L52" s="839"/>
      <c r="M52" s="843"/>
      <c r="N52" s="843"/>
      <c r="O52" s="1259"/>
      <c r="P52" s="1259"/>
      <c r="Q52" s="1259"/>
      <c r="R52" s="839"/>
      <c r="S52" s="839"/>
      <c r="T52" s="839"/>
      <c r="U52" s="839"/>
      <c r="V52" s="839"/>
      <c r="W52" s="839"/>
    </row>
    <row r="53" spans="1:23" ht="15.75">
      <c r="A53" s="839"/>
      <c r="B53" s="839"/>
      <c r="C53" s="841"/>
      <c r="D53" s="839"/>
      <c r="E53" s="842"/>
      <c r="F53" s="842"/>
      <c r="G53" s="842"/>
      <c r="H53" s="839"/>
      <c r="I53" s="842"/>
      <c r="J53" s="842"/>
      <c r="K53" s="843"/>
      <c r="L53" s="839"/>
      <c r="M53" s="839"/>
      <c r="N53" s="839"/>
      <c r="O53" s="839"/>
      <c r="P53" s="839"/>
      <c r="Q53" s="839"/>
      <c r="R53" s="839"/>
      <c r="S53" s="839"/>
      <c r="T53" s="839"/>
      <c r="U53" s="839"/>
      <c r="V53" s="839"/>
      <c r="W53" s="839"/>
    </row>
    <row r="54" spans="1:23" ht="15.75">
      <c r="A54" s="839"/>
      <c r="B54" s="839"/>
      <c r="C54" s="841"/>
      <c r="D54" s="839"/>
      <c r="E54" s="842"/>
      <c r="F54" s="842"/>
      <c r="G54" s="842"/>
      <c r="H54" s="839"/>
      <c r="I54" s="842"/>
      <c r="J54" s="842"/>
      <c r="K54" s="843"/>
      <c r="L54" s="839"/>
      <c r="M54" s="843"/>
      <c r="N54" s="843"/>
      <c r="O54" s="843"/>
      <c r="P54" s="843"/>
      <c r="Q54" s="843"/>
      <c r="R54" s="839"/>
      <c r="S54" s="839"/>
      <c r="T54" s="839"/>
      <c r="U54" s="839"/>
      <c r="V54" s="839"/>
      <c r="W54" s="839"/>
    </row>
    <row r="55" spans="2:23" ht="15.75">
      <c r="B55" s="839"/>
      <c r="C55" s="839"/>
      <c r="D55" s="841"/>
      <c r="E55" s="843"/>
      <c r="F55" s="844"/>
      <c r="G55" s="844"/>
      <c r="H55" s="844"/>
      <c r="I55" s="843"/>
      <c r="J55" s="844"/>
      <c r="K55" s="844"/>
      <c r="L55" s="843"/>
      <c r="M55" s="839"/>
      <c r="N55" s="843"/>
      <c r="O55" s="843"/>
      <c r="P55" s="843"/>
      <c r="Q55" s="843"/>
      <c r="R55" s="843"/>
      <c r="S55" s="839"/>
      <c r="T55" s="839"/>
      <c r="U55" s="839"/>
      <c r="V55" s="839"/>
      <c r="W55" s="839"/>
    </row>
    <row r="56" spans="2:23" ht="15.75">
      <c r="B56" s="839"/>
      <c r="C56" s="839"/>
      <c r="D56" s="841"/>
      <c r="E56" s="843"/>
      <c r="F56" s="844"/>
      <c r="G56" s="844"/>
      <c r="H56" s="844"/>
      <c r="I56" s="843"/>
      <c r="J56" s="844"/>
      <c r="K56" s="844"/>
      <c r="L56" s="843"/>
      <c r="M56" s="839"/>
      <c r="N56" s="843"/>
      <c r="O56" s="843"/>
      <c r="P56" s="843"/>
      <c r="Q56" s="843"/>
      <c r="R56" s="843"/>
      <c r="S56" s="839"/>
      <c r="T56" s="839"/>
      <c r="U56" s="839"/>
      <c r="V56" s="839"/>
      <c r="W56" s="839"/>
    </row>
    <row r="57" spans="2:23" ht="15.75">
      <c r="B57" s="839"/>
      <c r="C57" s="839"/>
      <c r="D57" s="841"/>
      <c r="E57" s="843"/>
      <c r="F57" s="844"/>
      <c r="G57" s="844"/>
      <c r="H57" s="844"/>
      <c r="I57" s="843"/>
      <c r="J57" s="844"/>
      <c r="K57" s="844"/>
      <c r="L57" s="843"/>
      <c r="M57" s="843"/>
      <c r="N57" s="843"/>
      <c r="O57" s="843"/>
      <c r="P57" s="1259"/>
      <c r="Q57" s="1259"/>
      <c r="R57" s="1259"/>
      <c r="S57" s="839"/>
      <c r="T57" s="839"/>
      <c r="U57" s="839"/>
      <c r="V57" s="839"/>
      <c r="W57" s="839"/>
    </row>
    <row r="58" spans="2:23" ht="15.75">
      <c r="B58" s="839"/>
      <c r="C58" s="839"/>
      <c r="D58" s="841"/>
      <c r="E58" s="843"/>
      <c r="F58" s="844"/>
      <c r="G58" s="844"/>
      <c r="H58" s="844"/>
      <c r="I58" s="843"/>
      <c r="J58" s="844"/>
      <c r="K58" s="844"/>
      <c r="L58" s="843"/>
      <c r="M58" s="839"/>
      <c r="N58" s="839"/>
      <c r="O58" s="839"/>
      <c r="P58" s="839"/>
      <c r="Q58" s="839"/>
      <c r="R58" s="839"/>
      <c r="S58" s="839"/>
      <c r="T58" s="839"/>
      <c r="U58" s="839"/>
      <c r="V58" s="839"/>
      <c r="W58" s="839"/>
    </row>
    <row r="59" spans="3:23" ht="15.75">
      <c r="C59" s="839"/>
      <c r="D59" s="841"/>
      <c r="E59" s="843"/>
      <c r="F59" s="844"/>
      <c r="G59" s="844"/>
      <c r="H59" s="844"/>
      <c r="I59" s="843"/>
      <c r="J59" s="844"/>
      <c r="K59" s="844"/>
      <c r="L59" s="843"/>
      <c r="M59" s="839"/>
      <c r="N59" s="839"/>
      <c r="O59" s="839"/>
      <c r="P59" s="839"/>
      <c r="Q59" s="839"/>
      <c r="R59" s="839"/>
      <c r="S59" s="839"/>
      <c r="T59" s="839"/>
      <c r="U59" s="839"/>
      <c r="V59" s="839"/>
      <c r="W59" s="839"/>
    </row>
    <row r="60" spans="5:23" ht="15.75">
      <c r="E60" s="843"/>
      <c r="F60" s="844"/>
      <c r="G60" s="844"/>
      <c r="H60" s="844"/>
      <c r="I60" s="843"/>
      <c r="J60" s="844"/>
      <c r="K60" s="844"/>
      <c r="L60" s="843"/>
      <c r="M60" s="839"/>
      <c r="N60" s="839"/>
      <c r="O60" s="839"/>
      <c r="P60" s="839"/>
      <c r="Q60" s="839"/>
      <c r="R60" s="839"/>
      <c r="S60" s="839"/>
      <c r="T60" s="839"/>
      <c r="U60" s="839"/>
      <c r="V60" s="839"/>
      <c r="W60" s="839"/>
    </row>
    <row r="61" spans="13:23" ht="15.75">
      <c r="M61" s="839"/>
      <c r="N61" s="839"/>
      <c r="O61" s="839"/>
      <c r="P61" s="839"/>
      <c r="Q61" s="839"/>
      <c r="R61" s="839"/>
      <c r="S61" s="839"/>
      <c r="T61" s="839"/>
      <c r="U61" s="839"/>
      <c r="V61" s="839"/>
      <c r="W61" s="839"/>
    </row>
    <row r="62" spans="13:23" ht="15.75">
      <c r="M62" s="839"/>
      <c r="N62" s="839"/>
      <c r="O62" s="839"/>
      <c r="P62" s="839"/>
      <c r="Q62" s="839"/>
      <c r="R62" s="839"/>
      <c r="S62" s="839"/>
      <c r="T62" s="839"/>
      <c r="U62" s="839"/>
      <c r="V62" s="839"/>
      <c r="W62" s="839"/>
    </row>
    <row r="63" spans="13:23" ht="15.75">
      <c r="M63" s="839"/>
      <c r="N63" s="839"/>
      <c r="O63" s="839"/>
      <c r="P63" s="839"/>
      <c r="Q63" s="839"/>
      <c r="R63" s="839"/>
      <c r="S63" s="839"/>
      <c r="T63" s="839"/>
      <c r="U63" s="839"/>
      <c r="V63" s="839"/>
      <c r="W63" s="839"/>
    </row>
  </sheetData>
  <sheetProtection/>
  <mergeCells count="12">
    <mergeCell ref="S5:S6"/>
    <mergeCell ref="T5:T6"/>
    <mergeCell ref="U5:U6"/>
    <mergeCell ref="V5:V6"/>
    <mergeCell ref="O52:Q52"/>
    <mergeCell ref="P57:R57"/>
    <mergeCell ref="A2:W2"/>
    <mergeCell ref="A3:W3"/>
    <mergeCell ref="A5:A6"/>
    <mergeCell ref="B5:B6"/>
    <mergeCell ref="C5:C6"/>
    <mergeCell ref="L5:L6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8515625" style="0" customWidth="1"/>
    <col min="4" max="4" width="6.140625" style="0" customWidth="1"/>
    <col min="5" max="5" width="6.28125" style="0" customWidth="1"/>
    <col min="6" max="6" width="5.7109375" style="0" customWidth="1"/>
    <col min="7" max="7" width="6.8515625" style="0" customWidth="1"/>
    <col min="8" max="8" width="7.140625" style="0" customWidth="1"/>
    <col min="9" max="9" width="6.7109375" style="0" customWidth="1"/>
    <col min="10" max="10" width="6.28125" style="0" customWidth="1"/>
    <col min="11" max="11" width="6.8515625" style="0" customWidth="1"/>
    <col min="12" max="12" width="6.421875" style="0" customWidth="1"/>
    <col min="13" max="13" width="6.57421875" style="0" customWidth="1"/>
    <col min="14" max="14" width="6.7109375" style="0" customWidth="1"/>
    <col min="15" max="15" width="6.421875" style="0" customWidth="1"/>
    <col min="16" max="16" width="6.8515625" style="0" customWidth="1"/>
    <col min="17" max="17" width="8.57421875" style="0" customWidth="1"/>
    <col min="18" max="18" width="17.28125" style="0" customWidth="1"/>
    <col min="19" max="19" width="24.7109375" style="0" customWidth="1"/>
    <col min="20" max="20" width="4.00390625" style="0" customWidth="1"/>
    <col min="21" max="21" width="3.421875" style="0" customWidth="1"/>
    <col min="22" max="22" width="5.140625" style="0" customWidth="1"/>
    <col min="23" max="23" width="4.57421875" style="0" customWidth="1"/>
    <col min="24" max="24" width="4.421875" style="0" customWidth="1"/>
    <col min="25" max="25" width="3.140625" style="0" customWidth="1"/>
    <col min="26" max="26" width="5.140625" style="0" customWidth="1"/>
    <col min="27" max="27" width="3.57421875" style="0" customWidth="1"/>
  </cols>
  <sheetData>
    <row r="1" spans="1:27" s="10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 s="796"/>
      <c r="O1"/>
      <c r="P1"/>
      <c r="Q1"/>
      <c r="R1"/>
      <c r="S1"/>
      <c r="T1"/>
      <c r="U1"/>
      <c r="V1"/>
      <c r="W1"/>
      <c r="X1"/>
      <c r="Y1" t="s">
        <v>393</v>
      </c>
      <c r="Z1"/>
      <c r="AA1"/>
    </row>
    <row r="2" spans="1:19" s="10" customFormat="1" ht="18">
      <c r="A2"/>
      <c r="B2" s="797" t="s">
        <v>956</v>
      </c>
      <c r="C2" s="797"/>
      <c r="D2" s="797"/>
      <c r="E2" s="797" t="s">
        <v>957</v>
      </c>
      <c r="F2" s="797"/>
      <c r="G2" s="798"/>
      <c r="H2" s="797"/>
      <c r="I2"/>
      <c r="J2"/>
      <c r="K2"/>
      <c r="L2"/>
      <c r="M2"/>
      <c r="O2"/>
      <c r="P2"/>
      <c r="Q2"/>
      <c r="R2"/>
      <c r="S2"/>
    </row>
    <row r="3" spans="2:14" ht="18.75" thickBot="1">
      <c r="B3" s="797" t="s">
        <v>958</v>
      </c>
      <c r="C3" s="797"/>
      <c r="D3" s="797"/>
      <c r="E3" s="797"/>
      <c r="F3" s="797"/>
      <c r="G3" s="798"/>
      <c r="H3" s="798"/>
      <c r="I3" s="798"/>
      <c r="J3" s="798"/>
      <c r="K3" s="798"/>
      <c r="N3" s="10"/>
    </row>
    <row r="4" spans="1:17" ht="99" thickBot="1">
      <c r="A4" s="799" t="s">
        <v>188</v>
      </c>
      <c r="B4" s="799" t="s">
        <v>340</v>
      </c>
      <c r="C4" s="800" t="s">
        <v>679</v>
      </c>
      <c r="D4" s="800" t="s">
        <v>959</v>
      </c>
      <c r="E4" s="800" t="s">
        <v>960</v>
      </c>
      <c r="F4" s="800" t="s">
        <v>961</v>
      </c>
      <c r="G4" s="800" t="s">
        <v>962</v>
      </c>
      <c r="H4" s="800" t="s">
        <v>963</v>
      </c>
      <c r="I4" s="800" t="s">
        <v>267</v>
      </c>
      <c r="J4" s="800" t="s">
        <v>964</v>
      </c>
      <c r="K4" s="800" t="s">
        <v>965</v>
      </c>
      <c r="L4" s="800" t="s">
        <v>966</v>
      </c>
      <c r="M4" s="800" t="s">
        <v>967</v>
      </c>
      <c r="N4" s="801" t="s">
        <v>968</v>
      </c>
      <c r="O4" s="801" t="s">
        <v>969</v>
      </c>
      <c r="P4" s="801" t="s">
        <v>970</v>
      </c>
      <c r="Q4" s="801" t="s">
        <v>13</v>
      </c>
    </row>
    <row r="5" spans="1:17" ht="13.5" thickBot="1">
      <c r="A5" s="802"/>
      <c r="B5" s="802"/>
      <c r="C5" s="802" t="s">
        <v>971</v>
      </c>
      <c r="D5" s="802" t="s">
        <v>972</v>
      </c>
      <c r="E5" s="802" t="s">
        <v>973</v>
      </c>
      <c r="F5" s="802" t="s">
        <v>974</v>
      </c>
      <c r="G5" s="803" t="s">
        <v>975</v>
      </c>
      <c r="H5" s="802" t="s">
        <v>976</v>
      </c>
      <c r="I5" s="802" t="s">
        <v>90</v>
      </c>
      <c r="J5" s="802" t="s">
        <v>258</v>
      </c>
      <c r="K5" s="802" t="s">
        <v>89</v>
      </c>
      <c r="L5" s="802" t="s">
        <v>977</v>
      </c>
      <c r="M5" s="802"/>
      <c r="N5" s="804" t="s">
        <v>978</v>
      </c>
      <c r="O5" s="805"/>
      <c r="P5" s="805"/>
      <c r="Q5" s="806"/>
    </row>
    <row r="6" spans="1:17" ht="15.75">
      <c r="A6" s="807">
        <v>1</v>
      </c>
      <c r="B6" s="808" t="s">
        <v>979</v>
      </c>
      <c r="C6" s="809">
        <v>6.8</v>
      </c>
      <c r="D6" s="810">
        <v>5.7</v>
      </c>
      <c r="E6" s="811">
        <v>5.4</v>
      </c>
      <c r="F6" s="811">
        <v>6.4</v>
      </c>
      <c r="G6" s="812">
        <v>6</v>
      </c>
      <c r="H6" s="809">
        <v>6.5</v>
      </c>
      <c r="I6" s="813">
        <v>6.6</v>
      </c>
      <c r="J6" s="813">
        <v>5.4</v>
      </c>
      <c r="K6" s="813">
        <v>5.5</v>
      </c>
      <c r="L6" s="813">
        <v>6.2</v>
      </c>
      <c r="M6" s="814">
        <f aca="true" t="shared" si="0" ref="M6:M19">(C6*3+D6*3+E6*2+F6*4+G6*2+H6*7+I6*3+J6*5+K6*4+L6*7)/40</f>
        <v>6.09</v>
      </c>
      <c r="N6" s="815">
        <v>6</v>
      </c>
      <c r="O6" s="815">
        <v>6</v>
      </c>
      <c r="P6" s="816">
        <v>6</v>
      </c>
      <c r="Q6" s="817" t="s">
        <v>261</v>
      </c>
    </row>
    <row r="7" spans="1:17" ht="15.75">
      <c r="A7" s="818">
        <v>2</v>
      </c>
      <c r="B7" s="819" t="s">
        <v>980</v>
      </c>
      <c r="C7" s="820">
        <v>7.7</v>
      </c>
      <c r="D7" s="821">
        <v>6.7</v>
      </c>
      <c r="E7" s="821">
        <v>6.7</v>
      </c>
      <c r="F7" s="821">
        <v>7.4</v>
      </c>
      <c r="G7" s="812">
        <v>6</v>
      </c>
      <c r="H7" s="820">
        <v>6.3</v>
      </c>
      <c r="I7" s="822">
        <v>7.2</v>
      </c>
      <c r="J7" s="822">
        <v>5.8</v>
      </c>
      <c r="K7" s="822">
        <v>5.7</v>
      </c>
      <c r="L7" s="822">
        <v>6.2</v>
      </c>
      <c r="M7" s="823">
        <f t="shared" si="0"/>
        <v>6.477500000000001</v>
      </c>
      <c r="N7" s="820">
        <v>6.2</v>
      </c>
      <c r="O7" s="820">
        <v>6.2</v>
      </c>
      <c r="P7" s="821">
        <v>6.3</v>
      </c>
      <c r="Q7" s="812" t="s">
        <v>261</v>
      </c>
    </row>
    <row r="8" spans="1:17" ht="15.75">
      <c r="A8" s="818">
        <v>3</v>
      </c>
      <c r="B8" s="819" t="s">
        <v>981</v>
      </c>
      <c r="C8" s="820">
        <v>6</v>
      </c>
      <c r="D8" s="821">
        <v>5.4</v>
      </c>
      <c r="E8" s="821">
        <v>5.7</v>
      </c>
      <c r="F8" s="821">
        <v>6.8</v>
      </c>
      <c r="G8" s="812">
        <v>6.6</v>
      </c>
      <c r="H8" s="820">
        <v>6.1</v>
      </c>
      <c r="I8" s="822">
        <v>6.2</v>
      </c>
      <c r="J8" s="822">
        <v>5.6</v>
      </c>
      <c r="K8" s="822">
        <v>5.4</v>
      </c>
      <c r="L8" s="822">
        <v>6.1</v>
      </c>
      <c r="M8" s="823">
        <f t="shared" si="0"/>
        <v>5.989999999999999</v>
      </c>
      <c r="N8" s="820">
        <v>5.2</v>
      </c>
      <c r="O8" s="820">
        <v>5.2</v>
      </c>
      <c r="P8" s="821">
        <v>5.6</v>
      </c>
      <c r="Q8" s="812" t="s">
        <v>17</v>
      </c>
    </row>
    <row r="9" spans="1:17" ht="15.75">
      <c r="A9" s="818">
        <v>4</v>
      </c>
      <c r="B9" s="819" t="s">
        <v>982</v>
      </c>
      <c r="C9" s="820">
        <v>6.5</v>
      </c>
      <c r="D9" s="821">
        <v>5.4</v>
      </c>
      <c r="E9" s="821">
        <v>5.4</v>
      </c>
      <c r="F9" s="821">
        <v>6.4</v>
      </c>
      <c r="G9" s="812">
        <v>8</v>
      </c>
      <c r="H9" s="820">
        <v>5.8</v>
      </c>
      <c r="I9" s="824">
        <v>5.6</v>
      </c>
      <c r="J9" s="824">
        <v>5.6</v>
      </c>
      <c r="K9" s="824">
        <v>5.7</v>
      </c>
      <c r="L9" s="822">
        <v>5.2</v>
      </c>
      <c r="M9" s="823">
        <f t="shared" si="0"/>
        <v>5.817500000000001</v>
      </c>
      <c r="N9" s="820">
        <v>5.2</v>
      </c>
      <c r="O9" s="820">
        <v>5.2</v>
      </c>
      <c r="P9" s="821">
        <v>5.5</v>
      </c>
      <c r="Q9" s="812" t="s">
        <v>17</v>
      </c>
    </row>
    <row r="10" spans="1:17" ht="15.75">
      <c r="A10" s="818">
        <v>5</v>
      </c>
      <c r="B10" s="819" t="s">
        <v>983</v>
      </c>
      <c r="C10" s="820">
        <v>7.2</v>
      </c>
      <c r="D10" s="821">
        <v>6.4</v>
      </c>
      <c r="E10" s="821">
        <v>5.7</v>
      </c>
      <c r="F10" s="821">
        <v>7</v>
      </c>
      <c r="G10" s="812">
        <v>7</v>
      </c>
      <c r="H10" s="820">
        <v>6.7</v>
      </c>
      <c r="I10" s="822">
        <v>8</v>
      </c>
      <c r="J10" s="822">
        <v>6.3</v>
      </c>
      <c r="K10" s="822">
        <v>6</v>
      </c>
      <c r="L10" s="822">
        <v>6.9</v>
      </c>
      <c r="M10" s="823">
        <f t="shared" si="0"/>
        <v>6.722499999999999</v>
      </c>
      <c r="N10" s="820">
        <v>6.7</v>
      </c>
      <c r="O10" s="820">
        <v>6.7</v>
      </c>
      <c r="P10" s="821">
        <v>6.7</v>
      </c>
      <c r="Q10" s="812" t="s">
        <v>261</v>
      </c>
    </row>
    <row r="11" spans="1:17" ht="15.75">
      <c r="A11" s="818">
        <v>6</v>
      </c>
      <c r="B11" s="819" t="s">
        <v>984</v>
      </c>
      <c r="C11" s="820">
        <v>5</v>
      </c>
      <c r="D11" s="821">
        <v>5.4</v>
      </c>
      <c r="E11" s="821">
        <v>5</v>
      </c>
      <c r="F11" s="821">
        <v>6.8</v>
      </c>
      <c r="G11" s="812">
        <v>6</v>
      </c>
      <c r="H11" s="820">
        <v>5</v>
      </c>
      <c r="I11" s="822">
        <v>6.6</v>
      </c>
      <c r="J11" s="822">
        <v>5.2</v>
      </c>
      <c r="K11" s="822">
        <v>5</v>
      </c>
      <c r="L11" s="822">
        <v>5.2</v>
      </c>
      <c r="M11" s="823">
        <f t="shared" si="0"/>
        <v>5.4399999999999995</v>
      </c>
      <c r="N11" s="820">
        <v>5</v>
      </c>
      <c r="O11" s="820">
        <v>5</v>
      </c>
      <c r="P11" s="821">
        <v>5.2</v>
      </c>
      <c r="Q11" s="812" t="s">
        <v>17</v>
      </c>
    </row>
    <row r="12" spans="1:17" ht="15.75">
      <c r="A12" s="818">
        <v>7</v>
      </c>
      <c r="B12" s="819" t="s">
        <v>985</v>
      </c>
      <c r="C12" s="820">
        <v>6.3</v>
      </c>
      <c r="D12" s="821">
        <v>5.7</v>
      </c>
      <c r="E12" s="821">
        <v>5</v>
      </c>
      <c r="F12" s="821">
        <v>7</v>
      </c>
      <c r="G12" s="812">
        <v>6</v>
      </c>
      <c r="H12" s="820">
        <v>5.5</v>
      </c>
      <c r="I12" s="822">
        <v>6.4</v>
      </c>
      <c r="J12" s="822">
        <v>6</v>
      </c>
      <c r="K12" s="822">
        <v>5</v>
      </c>
      <c r="L12" s="822">
        <v>5.6</v>
      </c>
      <c r="M12" s="823">
        <f t="shared" si="0"/>
        <v>5.8225</v>
      </c>
      <c r="N12" s="820">
        <v>5.8</v>
      </c>
      <c r="O12" s="820">
        <v>5.8</v>
      </c>
      <c r="P12" s="821">
        <v>5.8</v>
      </c>
      <c r="Q12" s="812" t="s">
        <v>17</v>
      </c>
    </row>
    <row r="13" spans="1:17" ht="15.75">
      <c r="A13" s="818">
        <v>8</v>
      </c>
      <c r="B13" s="819" t="s">
        <v>986</v>
      </c>
      <c r="C13" s="820">
        <v>5.8</v>
      </c>
      <c r="D13" s="821">
        <v>6</v>
      </c>
      <c r="E13" s="821">
        <v>5</v>
      </c>
      <c r="F13" s="821">
        <v>6.8</v>
      </c>
      <c r="G13" s="812">
        <v>8</v>
      </c>
      <c r="H13" s="820">
        <v>5.2</v>
      </c>
      <c r="I13" s="822">
        <v>6.2</v>
      </c>
      <c r="J13" s="822">
        <v>5.1</v>
      </c>
      <c r="K13" s="822">
        <v>5</v>
      </c>
      <c r="L13" s="822">
        <v>5.3</v>
      </c>
      <c r="M13" s="823">
        <f t="shared" si="0"/>
        <v>5.654999999999999</v>
      </c>
      <c r="N13" s="820">
        <v>5</v>
      </c>
      <c r="O13" s="820">
        <v>5</v>
      </c>
      <c r="P13" s="821">
        <v>5.3</v>
      </c>
      <c r="Q13" s="812" t="s">
        <v>17</v>
      </c>
    </row>
    <row r="14" spans="1:17" ht="15.75">
      <c r="A14" s="818">
        <v>9</v>
      </c>
      <c r="B14" s="819" t="s">
        <v>987</v>
      </c>
      <c r="C14" s="820">
        <v>7</v>
      </c>
      <c r="D14" s="821">
        <v>5.7</v>
      </c>
      <c r="E14" s="821">
        <v>5.7</v>
      </c>
      <c r="F14" s="821">
        <v>6.8</v>
      </c>
      <c r="G14" s="812">
        <v>7</v>
      </c>
      <c r="H14" s="820">
        <v>7.5</v>
      </c>
      <c r="I14" s="822">
        <v>6.6</v>
      </c>
      <c r="J14" s="822">
        <v>6.9</v>
      </c>
      <c r="K14" s="822">
        <v>6.7</v>
      </c>
      <c r="L14" s="822">
        <v>6.9</v>
      </c>
      <c r="M14" s="823">
        <f t="shared" si="0"/>
        <v>6.815</v>
      </c>
      <c r="N14" s="820">
        <v>6.8</v>
      </c>
      <c r="O14" s="820">
        <v>6.8</v>
      </c>
      <c r="P14" s="821">
        <v>6.8</v>
      </c>
      <c r="Q14" s="812" t="s">
        <v>261</v>
      </c>
    </row>
    <row r="15" spans="1:17" ht="15.75">
      <c r="A15" s="818">
        <v>10</v>
      </c>
      <c r="B15" s="819" t="s">
        <v>988</v>
      </c>
      <c r="C15" s="825">
        <v>5.3</v>
      </c>
      <c r="D15" s="825">
        <v>5</v>
      </c>
      <c r="E15" s="825">
        <v>5</v>
      </c>
      <c r="F15" s="825">
        <v>6.4</v>
      </c>
      <c r="G15" s="812">
        <v>6.6</v>
      </c>
      <c r="H15" s="825">
        <v>5.7</v>
      </c>
      <c r="I15" s="825">
        <v>7</v>
      </c>
      <c r="J15" s="825">
        <v>5.3</v>
      </c>
      <c r="K15" s="825">
        <v>5</v>
      </c>
      <c r="L15" s="826">
        <v>5.6</v>
      </c>
      <c r="M15" s="823">
        <f t="shared" si="0"/>
        <v>5.6575</v>
      </c>
      <c r="N15" s="825">
        <v>5.4</v>
      </c>
      <c r="O15" s="825">
        <v>5.4</v>
      </c>
      <c r="P15" s="825">
        <v>5.5</v>
      </c>
      <c r="Q15" s="812" t="s">
        <v>17</v>
      </c>
    </row>
    <row r="16" spans="1:17" ht="15.75">
      <c r="A16" s="818">
        <v>11</v>
      </c>
      <c r="B16" s="819" t="s">
        <v>989</v>
      </c>
      <c r="C16" s="826">
        <v>6.7</v>
      </c>
      <c r="D16" s="826">
        <v>7</v>
      </c>
      <c r="E16" s="826">
        <v>7</v>
      </c>
      <c r="F16" s="826">
        <v>6.4</v>
      </c>
      <c r="G16" s="812">
        <v>7</v>
      </c>
      <c r="H16" s="826">
        <v>5.3</v>
      </c>
      <c r="I16" s="826">
        <v>6.6</v>
      </c>
      <c r="J16" s="826">
        <v>6</v>
      </c>
      <c r="K16" s="826">
        <v>5.1</v>
      </c>
      <c r="L16" s="827">
        <v>5.4</v>
      </c>
      <c r="M16" s="823">
        <f t="shared" si="0"/>
        <v>5.995000000000001</v>
      </c>
      <c r="N16" s="826">
        <v>5.9</v>
      </c>
      <c r="O16" s="826">
        <v>5.9</v>
      </c>
      <c r="P16" s="826">
        <v>6</v>
      </c>
      <c r="Q16" s="812" t="s">
        <v>261</v>
      </c>
    </row>
    <row r="17" spans="1:17" ht="15.75">
      <c r="A17" s="818">
        <v>12</v>
      </c>
      <c r="B17" s="819" t="s">
        <v>990</v>
      </c>
      <c r="C17" s="826">
        <v>6.5</v>
      </c>
      <c r="D17" s="826">
        <v>5.3</v>
      </c>
      <c r="E17" s="826">
        <v>5.3</v>
      </c>
      <c r="F17" s="826">
        <v>6.8</v>
      </c>
      <c r="G17" s="812">
        <v>8</v>
      </c>
      <c r="H17" s="826">
        <v>7</v>
      </c>
      <c r="I17" s="826">
        <v>6.4</v>
      </c>
      <c r="J17" s="826">
        <v>5.5</v>
      </c>
      <c r="K17" s="826">
        <v>5.8</v>
      </c>
      <c r="L17" s="827">
        <v>7.1</v>
      </c>
      <c r="M17" s="823">
        <f t="shared" si="0"/>
        <v>6.4449999999999985</v>
      </c>
      <c r="N17" s="826">
        <v>6.2</v>
      </c>
      <c r="O17" s="826">
        <v>6.2</v>
      </c>
      <c r="P17" s="826">
        <v>6.3</v>
      </c>
      <c r="Q17" s="812" t="s">
        <v>261</v>
      </c>
    </row>
    <row r="18" spans="1:17" ht="15.75">
      <c r="A18" s="818">
        <v>13</v>
      </c>
      <c r="B18" s="819" t="s">
        <v>991</v>
      </c>
      <c r="C18" s="826">
        <v>5.8</v>
      </c>
      <c r="D18" s="826">
        <v>5.9</v>
      </c>
      <c r="E18" s="826">
        <v>5.7</v>
      </c>
      <c r="F18" s="826">
        <v>6.8</v>
      </c>
      <c r="G18" s="812">
        <v>6</v>
      </c>
      <c r="H18" s="826">
        <v>6.7</v>
      </c>
      <c r="I18" s="826">
        <v>7</v>
      </c>
      <c r="J18" s="826">
        <v>5.8</v>
      </c>
      <c r="K18" s="826">
        <v>6</v>
      </c>
      <c r="L18" s="827">
        <v>6.6</v>
      </c>
      <c r="M18" s="823">
        <f t="shared" si="0"/>
        <v>6.319999999999999</v>
      </c>
      <c r="N18" s="826">
        <v>6.8</v>
      </c>
      <c r="O18" s="826">
        <v>6.8</v>
      </c>
      <c r="P18" s="826">
        <v>6.5</v>
      </c>
      <c r="Q18" s="812" t="s">
        <v>261</v>
      </c>
    </row>
    <row r="19" spans="1:17" ht="15.75">
      <c r="A19" s="818">
        <v>14</v>
      </c>
      <c r="B19" s="819" t="s">
        <v>992</v>
      </c>
      <c r="C19" s="826">
        <v>5</v>
      </c>
      <c r="D19" s="826">
        <v>5.7</v>
      </c>
      <c r="E19" s="826">
        <v>5.7</v>
      </c>
      <c r="F19" s="826">
        <v>7</v>
      </c>
      <c r="G19" s="812">
        <v>6.6</v>
      </c>
      <c r="H19" s="826">
        <v>5.3</v>
      </c>
      <c r="I19" s="826">
        <v>6.6</v>
      </c>
      <c r="J19" s="826">
        <v>5.4</v>
      </c>
      <c r="K19" s="826">
        <v>5.4</v>
      </c>
      <c r="L19" s="827">
        <v>5.2</v>
      </c>
      <c r="M19" s="823">
        <f t="shared" si="0"/>
        <v>5.665000000000001</v>
      </c>
      <c r="N19" s="826">
        <v>5.3</v>
      </c>
      <c r="O19" s="826">
        <v>5.3</v>
      </c>
      <c r="P19" s="826">
        <v>5.5</v>
      </c>
      <c r="Q19" s="812" t="s">
        <v>17</v>
      </c>
    </row>
    <row r="20" spans="1:17" ht="15.75">
      <c r="A20" s="818">
        <v>15</v>
      </c>
      <c r="B20" s="819" t="s">
        <v>993</v>
      </c>
      <c r="C20" s="826">
        <v>7.8</v>
      </c>
      <c r="D20" s="826">
        <v>7.3</v>
      </c>
      <c r="E20" s="826">
        <v>7.3</v>
      </c>
      <c r="F20" s="826">
        <v>7.4</v>
      </c>
      <c r="G20" s="812">
        <v>8.4</v>
      </c>
      <c r="H20" s="826">
        <v>8</v>
      </c>
      <c r="I20" s="826">
        <v>8</v>
      </c>
      <c r="J20" s="826">
        <v>7.5</v>
      </c>
      <c r="K20" s="826">
        <v>7.7</v>
      </c>
      <c r="L20" s="827">
        <v>7.4</v>
      </c>
      <c r="M20" s="823">
        <f>(C20*3+D20*3+E20*2+F20*4+G20*2+H20*7+I20*3+J20*5+K20*4+L20*7)/40</f>
        <v>7.660000000000001</v>
      </c>
      <c r="N20" s="826">
        <v>7.4</v>
      </c>
      <c r="O20" s="826">
        <v>7.4</v>
      </c>
      <c r="P20" s="826">
        <v>7.5</v>
      </c>
      <c r="Q20" s="812" t="s">
        <v>140</v>
      </c>
    </row>
    <row r="21" spans="1:17" ht="15.75">
      <c r="A21" s="818">
        <v>16</v>
      </c>
      <c r="B21" s="819" t="s">
        <v>994</v>
      </c>
      <c r="C21" s="826">
        <v>6.7</v>
      </c>
      <c r="D21" s="826">
        <v>6.7</v>
      </c>
      <c r="E21" s="826">
        <v>6.7</v>
      </c>
      <c r="F21" s="826">
        <v>6.4</v>
      </c>
      <c r="G21" s="812">
        <v>8</v>
      </c>
      <c r="H21" s="826">
        <v>7.7</v>
      </c>
      <c r="I21" s="826">
        <v>6.4</v>
      </c>
      <c r="J21" s="826">
        <v>6.6</v>
      </c>
      <c r="K21" s="826">
        <v>6</v>
      </c>
      <c r="L21" s="826">
        <v>7.1</v>
      </c>
      <c r="M21" s="823">
        <f>(C21*3+D21*3+E21*2+F21*4+G21*2+H21*7+I21*3+J21*5+K21*4+L21*7)/40</f>
        <v>6.875</v>
      </c>
      <c r="N21" s="826">
        <v>6.2</v>
      </c>
      <c r="O21" s="826">
        <v>6.2</v>
      </c>
      <c r="P21" s="826">
        <v>6.5</v>
      </c>
      <c r="Q21" s="812" t="s">
        <v>261</v>
      </c>
    </row>
    <row r="22" spans="1:17" ht="15.75">
      <c r="A22" s="828">
        <v>17</v>
      </c>
      <c r="B22" s="829" t="s">
        <v>995</v>
      </c>
      <c r="C22" s="830">
        <v>5.8</v>
      </c>
      <c r="D22" s="830">
        <v>5.4</v>
      </c>
      <c r="E22" s="830">
        <v>5.7</v>
      </c>
      <c r="F22" s="830">
        <v>6.4</v>
      </c>
      <c r="G22" s="831">
        <v>6</v>
      </c>
      <c r="H22" s="830">
        <v>5</v>
      </c>
      <c r="I22" s="830">
        <v>5</v>
      </c>
      <c r="J22" s="830">
        <v>5.6</v>
      </c>
      <c r="K22" s="830">
        <v>5</v>
      </c>
      <c r="L22" s="830">
        <v>5</v>
      </c>
      <c r="M22" s="832">
        <f>(C22*3+D22*3+E22*2+F22*4+G22*2+H22*7+I22*3+J22*5+K22*4+L22*7)/40</f>
        <v>5.39</v>
      </c>
      <c r="N22" s="830">
        <v>5</v>
      </c>
      <c r="O22" s="830">
        <v>5</v>
      </c>
      <c r="P22" s="830">
        <v>5.4</v>
      </c>
      <c r="Q22" s="831" t="s">
        <v>17</v>
      </c>
    </row>
    <row r="27" ht="12.75">
      <c r="P27" t="s">
        <v>393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1.7109375" style="0" hidden="1" customWidth="1"/>
    <col min="4" max="4" width="5.7109375" style="41" customWidth="1"/>
    <col min="5" max="20" width="5.7109375" style="0" customWidth="1"/>
    <col min="21" max="21" width="5.7109375" style="40" customWidth="1"/>
    <col min="22" max="25" width="5.7109375" style="0" customWidth="1"/>
  </cols>
  <sheetData>
    <row r="1" spans="1:25" ht="18.75">
      <c r="A1" s="1201" t="s">
        <v>435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</row>
    <row r="2" spans="1:25" ht="19.5" thickBot="1">
      <c r="A2" s="1202" t="s">
        <v>820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  <c r="Y2" s="1202"/>
    </row>
    <row r="3" spans="1:25" ht="79.5" customHeight="1" thickTop="1">
      <c r="A3" s="1273" t="s">
        <v>188</v>
      </c>
      <c r="B3" s="1275" t="s">
        <v>335</v>
      </c>
      <c r="C3" s="1276"/>
      <c r="D3" s="45" t="s">
        <v>673</v>
      </c>
      <c r="E3" s="45" t="s">
        <v>674</v>
      </c>
      <c r="F3" s="45" t="s">
        <v>322</v>
      </c>
      <c r="G3" s="45" t="s">
        <v>343</v>
      </c>
      <c r="H3" s="45" t="s">
        <v>305</v>
      </c>
      <c r="I3" s="45" t="s">
        <v>189</v>
      </c>
      <c r="J3" s="45" t="s">
        <v>675</v>
      </c>
      <c r="K3" s="1279" t="s">
        <v>310</v>
      </c>
      <c r="L3" s="1267" t="s">
        <v>676</v>
      </c>
      <c r="M3" s="1269" t="s">
        <v>337</v>
      </c>
      <c r="N3" s="50" t="s">
        <v>677</v>
      </c>
      <c r="O3" s="50" t="s">
        <v>678</v>
      </c>
      <c r="P3" s="50" t="s">
        <v>341</v>
      </c>
      <c r="Q3" s="50" t="s">
        <v>679</v>
      </c>
      <c r="R3" s="50" t="s">
        <v>680</v>
      </c>
      <c r="S3" s="50" t="s">
        <v>344</v>
      </c>
      <c r="T3" s="50" t="s">
        <v>681</v>
      </c>
      <c r="U3" s="50" t="s">
        <v>338</v>
      </c>
      <c r="V3" s="50" t="s">
        <v>682</v>
      </c>
      <c r="W3" s="1271" t="s">
        <v>683</v>
      </c>
      <c r="X3" s="1271" t="s">
        <v>684</v>
      </c>
      <c r="Y3" s="1265" t="s">
        <v>337</v>
      </c>
    </row>
    <row r="4" spans="1:25" ht="15.75" customHeight="1">
      <c r="A4" s="1274"/>
      <c r="B4" s="1277"/>
      <c r="C4" s="1278"/>
      <c r="D4" s="48" t="s">
        <v>258</v>
      </c>
      <c r="E4" s="48" t="s">
        <v>89</v>
      </c>
      <c r="F4" s="48" t="s">
        <v>90</v>
      </c>
      <c r="G4" s="48" t="s">
        <v>88</v>
      </c>
      <c r="H4" s="48" t="s">
        <v>88</v>
      </c>
      <c r="I4" s="48" t="s">
        <v>89</v>
      </c>
      <c r="J4" s="48" t="s">
        <v>88</v>
      </c>
      <c r="K4" s="1272"/>
      <c r="L4" s="1268"/>
      <c r="M4" s="1270"/>
      <c r="N4" s="82" t="s">
        <v>259</v>
      </c>
      <c r="O4" s="82" t="s">
        <v>90</v>
      </c>
      <c r="P4" s="82" t="s">
        <v>89</v>
      </c>
      <c r="Q4" s="82" t="s">
        <v>258</v>
      </c>
      <c r="R4" s="82" t="s">
        <v>288</v>
      </c>
      <c r="S4" s="82" t="s">
        <v>88</v>
      </c>
      <c r="T4" s="82" t="s">
        <v>91</v>
      </c>
      <c r="U4" s="82" t="s">
        <v>258</v>
      </c>
      <c r="V4" s="82" t="s">
        <v>91</v>
      </c>
      <c r="W4" s="1272"/>
      <c r="X4" s="1272"/>
      <c r="Y4" s="1266"/>
    </row>
    <row r="5" spans="1:25" ht="19.5" customHeight="1">
      <c r="A5" s="479">
        <v>1</v>
      </c>
      <c r="B5" s="480" t="s">
        <v>685</v>
      </c>
      <c r="C5" s="481" t="s">
        <v>37</v>
      </c>
      <c r="D5" s="482">
        <v>5</v>
      </c>
      <c r="E5" s="483">
        <v>5</v>
      </c>
      <c r="F5" s="482">
        <v>5.7</v>
      </c>
      <c r="G5" s="484">
        <v>6.6</v>
      </c>
      <c r="H5" s="483">
        <v>7</v>
      </c>
      <c r="I5" s="483">
        <v>6.3</v>
      </c>
      <c r="J5" s="483">
        <v>5.6</v>
      </c>
      <c r="K5" s="483">
        <v>6</v>
      </c>
      <c r="L5" s="485">
        <f aca="true" t="shared" si="0" ref="L5:L23">((D5*5+E5*4+F5*3+G5*2+H5*2+I5*4+J5*2)/22)</f>
        <v>5.713636363636364</v>
      </c>
      <c r="M5" s="486" t="s">
        <v>17</v>
      </c>
      <c r="N5" s="487">
        <v>0</v>
      </c>
      <c r="O5" s="482">
        <v>7</v>
      </c>
      <c r="P5" s="487">
        <v>3.7</v>
      </c>
      <c r="Q5" s="483">
        <v>6.5</v>
      </c>
      <c r="R5" s="484">
        <v>5.3</v>
      </c>
      <c r="S5" s="488">
        <v>0</v>
      </c>
      <c r="T5" s="484">
        <v>6</v>
      </c>
      <c r="U5" s="483">
        <v>6</v>
      </c>
      <c r="V5" s="488">
        <v>0</v>
      </c>
      <c r="W5" s="489">
        <f>((N5*7+O5*3+P5*4+Q5*5+R5*6+S5*2+T5+U5*5+V5)/34)</f>
        <v>4.002941176470588</v>
      </c>
      <c r="X5" s="490">
        <f>((D5*5+E5*4+F5*3+G5*2+H5*2+I5*4+J5*2+N5*7+O5*3+P5*4+Q5*5+R5*6+S5*2+T5*1+U5*5+V5*1)/56)</f>
        <v>4.675</v>
      </c>
      <c r="Y5" s="491" t="s">
        <v>21</v>
      </c>
    </row>
    <row r="6" spans="1:25" ht="19.5" customHeight="1">
      <c r="A6" s="503">
        <v>2</v>
      </c>
      <c r="B6" s="504" t="s">
        <v>686</v>
      </c>
      <c r="C6" s="505" t="s">
        <v>687</v>
      </c>
      <c r="D6" s="506">
        <v>5.4</v>
      </c>
      <c r="E6" s="506">
        <v>5</v>
      </c>
      <c r="F6" s="507">
        <v>5.1</v>
      </c>
      <c r="G6" s="508">
        <v>5.6</v>
      </c>
      <c r="H6" s="506">
        <v>7.1</v>
      </c>
      <c r="I6" s="506">
        <v>6</v>
      </c>
      <c r="J6" s="506">
        <v>7</v>
      </c>
      <c r="K6" s="506">
        <v>6.4</v>
      </c>
      <c r="L6" s="509">
        <f t="shared" si="0"/>
        <v>5.713636363636364</v>
      </c>
      <c r="M6" s="510" t="s">
        <v>17</v>
      </c>
      <c r="N6" s="507">
        <v>4</v>
      </c>
      <c r="O6" s="506">
        <v>7</v>
      </c>
      <c r="P6" s="507">
        <v>4.4</v>
      </c>
      <c r="Q6" s="506">
        <v>7</v>
      </c>
      <c r="R6" s="508">
        <v>5.7</v>
      </c>
      <c r="S6" s="508">
        <v>6.4</v>
      </c>
      <c r="T6" s="508">
        <v>7</v>
      </c>
      <c r="U6" s="506">
        <v>6.4</v>
      </c>
      <c r="V6" s="506">
        <v>6</v>
      </c>
      <c r="W6" s="511">
        <f aca="true" t="shared" si="1" ref="W6:W23">((N6*7+O6*3+P6*4+Q6*5+R6*6+S6*2+T6+U6*5+V6)/34)</f>
        <v>5.694117647058825</v>
      </c>
      <c r="X6" s="512">
        <f aca="true" t="shared" si="2" ref="X6:X23">((D6*5+E6*4+F6*3+G6*2+H6*2+I6*4+J6*2+N6*7+O6*3+P6*4+Q6*5+R6*6+S6*2+T6*1+U6*5+V6*1)/56)</f>
        <v>5.701785714285714</v>
      </c>
      <c r="Y6" s="513" t="s">
        <v>17</v>
      </c>
    </row>
    <row r="7" spans="1:25" ht="19.5" customHeight="1">
      <c r="A7" s="503">
        <v>3</v>
      </c>
      <c r="B7" s="504" t="s">
        <v>688</v>
      </c>
      <c r="C7" s="514" t="s">
        <v>144</v>
      </c>
      <c r="D7" s="506">
        <v>5.8</v>
      </c>
      <c r="E7" s="506">
        <v>6</v>
      </c>
      <c r="F7" s="506">
        <v>6.4</v>
      </c>
      <c r="G7" s="508">
        <v>6.6</v>
      </c>
      <c r="H7" s="506">
        <v>7</v>
      </c>
      <c r="I7" s="506">
        <v>6.7</v>
      </c>
      <c r="J7" s="506">
        <v>7</v>
      </c>
      <c r="K7" s="506">
        <v>6.6</v>
      </c>
      <c r="L7" s="509">
        <f t="shared" si="0"/>
        <v>6.372727272727272</v>
      </c>
      <c r="M7" s="510" t="s">
        <v>261</v>
      </c>
      <c r="N7" s="506">
        <v>5.8</v>
      </c>
      <c r="O7" s="506">
        <v>6</v>
      </c>
      <c r="P7" s="506">
        <v>6</v>
      </c>
      <c r="Q7" s="506">
        <v>7</v>
      </c>
      <c r="R7" s="508">
        <v>5</v>
      </c>
      <c r="S7" s="508">
        <v>6</v>
      </c>
      <c r="T7" s="508">
        <v>5</v>
      </c>
      <c r="U7" s="506">
        <v>6</v>
      </c>
      <c r="V7" s="506">
        <v>8</v>
      </c>
      <c r="W7" s="511">
        <f t="shared" si="1"/>
        <v>5.958823529411765</v>
      </c>
      <c r="X7" s="512">
        <f t="shared" si="2"/>
        <v>6.121428571428571</v>
      </c>
      <c r="Y7" s="513" t="s">
        <v>261</v>
      </c>
    </row>
    <row r="8" spans="1:25" ht="19.5" customHeight="1">
      <c r="A8" s="503">
        <v>4</v>
      </c>
      <c r="B8" s="504" t="s">
        <v>689</v>
      </c>
      <c r="C8" s="515" t="s">
        <v>39</v>
      </c>
      <c r="D8" s="516">
        <v>5.7</v>
      </c>
      <c r="E8" s="506">
        <v>6.4</v>
      </c>
      <c r="F8" s="507">
        <v>5.2</v>
      </c>
      <c r="G8" s="508">
        <v>5.6</v>
      </c>
      <c r="H8" s="506">
        <v>6</v>
      </c>
      <c r="I8" s="506">
        <v>6</v>
      </c>
      <c r="J8" s="506">
        <v>7</v>
      </c>
      <c r="K8" s="506">
        <v>7</v>
      </c>
      <c r="L8" s="509">
        <f t="shared" si="0"/>
        <v>5.95</v>
      </c>
      <c r="M8" s="510" t="s">
        <v>17</v>
      </c>
      <c r="N8" s="516">
        <v>7.3</v>
      </c>
      <c r="O8" s="516">
        <v>7</v>
      </c>
      <c r="P8" s="516">
        <v>6.1</v>
      </c>
      <c r="Q8" s="506">
        <v>7.5</v>
      </c>
      <c r="R8" s="508">
        <v>5.3</v>
      </c>
      <c r="S8" s="508">
        <v>6.7</v>
      </c>
      <c r="T8" s="508">
        <v>5</v>
      </c>
      <c r="U8" s="506">
        <v>6.7</v>
      </c>
      <c r="V8" s="506">
        <v>6</v>
      </c>
      <c r="W8" s="511">
        <f t="shared" si="1"/>
        <v>6.579411764705883</v>
      </c>
      <c r="X8" s="512">
        <f t="shared" si="2"/>
        <v>6.332142857142856</v>
      </c>
      <c r="Y8" s="513" t="s">
        <v>261</v>
      </c>
    </row>
    <row r="9" spans="1:25" ht="19.5" customHeight="1">
      <c r="A9" s="503">
        <v>5</v>
      </c>
      <c r="B9" s="504" t="s">
        <v>690</v>
      </c>
      <c r="C9" s="514" t="s">
        <v>41</v>
      </c>
      <c r="D9" s="506">
        <v>7</v>
      </c>
      <c r="E9" s="506">
        <v>7.4</v>
      </c>
      <c r="F9" s="506">
        <v>8.7</v>
      </c>
      <c r="G9" s="508">
        <v>6.6</v>
      </c>
      <c r="H9" s="506">
        <v>7</v>
      </c>
      <c r="I9" s="506">
        <v>6.4</v>
      </c>
      <c r="J9" s="506">
        <v>8</v>
      </c>
      <c r="K9" s="506">
        <v>7</v>
      </c>
      <c r="L9" s="509">
        <f t="shared" si="0"/>
        <v>7.25</v>
      </c>
      <c r="M9" s="510" t="s">
        <v>140</v>
      </c>
      <c r="N9" s="506">
        <v>7.6</v>
      </c>
      <c r="O9" s="506">
        <v>7</v>
      </c>
      <c r="P9" s="506">
        <v>8</v>
      </c>
      <c r="Q9" s="506">
        <v>8</v>
      </c>
      <c r="R9" s="508">
        <v>7</v>
      </c>
      <c r="S9" s="508">
        <v>7.4</v>
      </c>
      <c r="T9" s="508">
        <v>5</v>
      </c>
      <c r="U9" s="506">
        <v>7.4</v>
      </c>
      <c r="V9" s="506">
        <v>8</v>
      </c>
      <c r="W9" s="511">
        <f t="shared" si="1"/>
        <v>7.4411764705882355</v>
      </c>
      <c r="X9" s="512">
        <f t="shared" si="2"/>
        <v>7.366071428571429</v>
      </c>
      <c r="Y9" s="513" t="s">
        <v>691</v>
      </c>
    </row>
    <row r="10" spans="1:25" ht="19.5" customHeight="1">
      <c r="A10" s="503">
        <v>6</v>
      </c>
      <c r="B10" s="504" t="s">
        <v>692</v>
      </c>
      <c r="C10" s="514" t="s">
        <v>41</v>
      </c>
      <c r="D10" s="507">
        <v>4</v>
      </c>
      <c r="E10" s="506">
        <v>5.6</v>
      </c>
      <c r="F10" s="507">
        <v>5.7</v>
      </c>
      <c r="G10" s="508">
        <v>6.6</v>
      </c>
      <c r="H10" s="506">
        <v>6.5</v>
      </c>
      <c r="I10" s="506">
        <v>5.4</v>
      </c>
      <c r="J10" s="517">
        <v>6</v>
      </c>
      <c r="K10" s="517">
        <v>7.2</v>
      </c>
      <c r="L10" s="509">
        <f t="shared" si="0"/>
        <v>5.422727272727273</v>
      </c>
      <c r="M10" s="510" t="s">
        <v>17</v>
      </c>
      <c r="N10" s="507">
        <v>3.7</v>
      </c>
      <c r="O10" s="507">
        <v>0</v>
      </c>
      <c r="P10" s="506">
        <v>7.1</v>
      </c>
      <c r="Q10" s="506">
        <v>7</v>
      </c>
      <c r="R10" s="508">
        <v>0</v>
      </c>
      <c r="S10" s="508">
        <v>6.7</v>
      </c>
      <c r="T10" s="518">
        <v>0</v>
      </c>
      <c r="U10" s="506">
        <v>6.7</v>
      </c>
      <c r="V10" s="506">
        <v>6</v>
      </c>
      <c r="W10" s="519">
        <f t="shared" si="1"/>
        <v>4.18235294117647</v>
      </c>
      <c r="X10" s="520">
        <f t="shared" si="2"/>
        <v>4.669642857142857</v>
      </c>
      <c r="Y10" s="513" t="s">
        <v>21</v>
      </c>
    </row>
    <row r="11" spans="1:25" ht="19.5" customHeight="1">
      <c r="A11" s="503">
        <v>7</v>
      </c>
      <c r="B11" s="521" t="s">
        <v>693</v>
      </c>
      <c r="C11" s="522" t="s">
        <v>279</v>
      </c>
      <c r="D11" s="506">
        <v>7</v>
      </c>
      <c r="E11" s="506">
        <v>7</v>
      </c>
      <c r="F11" s="506">
        <v>6.7</v>
      </c>
      <c r="G11" s="508">
        <v>6</v>
      </c>
      <c r="H11" s="506">
        <v>6</v>
      </c>
      <c r="I11" s="506">
        <v>6.7</v>
      </c>
      <c r="J11" s="506">
        <v>7</v>
      </c>
      <c r="K11" s="506">
        <v>7</v>
      </c>
      <c r="L11" s="509">
        <f t="shared" si="0"/>
        <v>6.722727272727273</v>
      </c>
      <c r="M11" s="510" t="s">
        <v>261</v>
      </c>
      <c r="N11" s="506">
        <v>6.9</v>
      </c>
      <c r="O11" s="506">
        <v>6</v>
      </c>
      <c r="P11" s="506">
        <v>6</v>
      </c>
      <c r="Q11" s="506">
        <v>7</v>
      </c>
      <c r="R11" s="508">
        <v>5.7</v>
      </c>
      <c r="S11" s="508">
        <v>7</v>
      </c>
      <c r="T11" s="508">
        <v>5</v>
      </c>
      <c r="U11" s="506">
        <v>7</v>
      </c>
      <c r="V11" s="506">
        <v>7</v>
      </c>
      <c r="W11" s="511">
        <f t="shared" si="1"/>
        <v>6.485294117647059</v>
      </c>
      <c r="X11" s="512">
        <f t="shared" si="2"/>
        <v>6.578571428571429</v>
      </c>
      <c r="Y11" s="513" t="s">
        <v>261</v>
      </c>
    </row>
    <row r="12" spans="1:25" ht="19.5" customHeight="1">
      <c r="A12" s="503">
        <v>8</v>
      </c>
      <c r="B12" s="523" t="s">
        <v>694</v>
      </c>
      <c r="C12" s="524" t="s">
        <v>43</v>
      </c>
      <c r="D12" s="506">
        <v>5.3</v>
      </c>
      <c r="E12" s="506">
        <v>6.4</v>
      </c>
      <c r="F12" s="506">
        <v>6.7</v>
      </c>
      <c r="G12" s="508">
        <v>5.6</v>
      </c>
      <c r="H12" s="506">
        <v>7.2</v>
      </c>
      <c r="I12" s="506">
        <v>6.7</v>
      </c>
      <c r="J12" s="506">
        <v>8</v>
      </c>
      <c r="K12" s="506">
        <v>6.6</v>
      </c>
      <c r="L12" s="509">
        <f t="shared" si="0"/>
        <v>6.3909090909090915</v>
      </c>
      <c r="M12" s="510" t="s">
        <v>261</v>
      </c>
      <c r="N12" s="507">
        <v>4</v>
      </c>
      <c r="O12" s="506">
        <v>8</v>
      </c>
      <c r="P12" s="506">
        <v>7.6</v>
      </c>
      <c r="Q12" s="506">
        <v>8</v>
      </c>
      <c r="R12" s="508">
        <v>6</v>
      </c>
      <c r="S12" s="508">
        <v>6.4</v>
      </c>
      <c r="T12" s="508">
        <v>5</v>
      </c>
      <c r="U12" s="506">
        <v>6.4</v>
      </c>
      <c r="V12" s="506">
        <v>7</v>
      </c>
      <c r="W12" s="511">
        <f t="shared" si="1"/>
        <v>6.329411764705883</v>
      </c>
      <c r="X12" s="512">
        <f t="shared" si="2"/>
        <v>6.353571428571429</v>
      </c>
      <c r="Y12" s="513" t="s">
        <v>261</v>
      </c>
    </row>
    <row r="13" spans="1:25" ht="19.5" customHeight="1">
      <c r="A13" s="503">
        <v>9</v>
      </c>
      <c r="B13" s="504" t="s">
        <v>695</v>
      </c>
      <c r="C13" s="514" t="s">
        <v>696</v>
      </c>
      <c r="D13" s="506">
        <v>5.8</v>
      </c>
      <c r="E13" s="506">
        <v>5.6</v>
      </c>
      <c r="F13" s="507">
        <v>5.1</v>
      </c>
      <c r="G13" s="508">
        <v>6.6</v>
      </c>
      <c r="H13" s="506">
        <v>6.2</v>
      </c>
      <c r="I13" s="506">
        <v>5.7</v>
      </c>
      <c r="J13" s="506">
        <v>7</v>
      </c>
      <c r="K13" s="506">
        <v>7</v>
      </c>
      <c r="L13" s="509">
        <f t="shared" si="0"/>
        <v>5.868181818181819</v>
      </c>
      <c r="M13" s="510" t="s">
        <v>17</v>
      </c>
      <c r="N13" s="507">
        <v>3.7</v>
      </c>
      <c r="O13" s="506">
        <v>6.6</v>
      </c>
      <c r="P13" s="506">
        <v>5.3</v>
      </c>
      <c r="Q13" s="506">
        <v>7</v>
      </c>
      <c r="R13" s="508">
        <v>6.1</v>
      </c>
      <c r="S13" s="508">
        <v>6.3</v>
      </c>
      <c r="T13" s="508">
        <v>8</v>
      </c>
      <c r="U13" s="506">
        <v>6.3</v>
      </c>
      <c r="V13" s="506">
        <v>6</v>
      </c>
      <c r="W13" s="511">
        <f t="shared" si="1"/>
        <v>5.7823529411764705</v>
      </c>
      <c r="X13" s="512">
        <f t="shared" si="2"/>
        <v>5.816071428571429</v>
      </c>
      <c r="Y13" s="513" t="s">
        <v>261</v>
      </c>
    </row>
    <row r="14" spans="1:25" ht="19.5" customHeight="1">
      <c r="A14" s="503">
        <v>10</v>
      </c>
      <c r="B14" s="504" t="s">
        <v>697</v>
      </c>
      <c r="C14" s="514" t="s">
        <v>145</v>
      </c>
      <c r="D14" s="506">
        <v>5.7</v>
      </c>
      <c r="E14" s="506">
        <v>8.8</v>
      </c>
      <c r="F14" s="506">
        <v>6.7</v>
      </c>
      <c r="G14" s="508">
        <v>6.6</v>
      </c>
      <c r="H14" s="506">
        <v>7.2</v>
      </c>
      <c r="I14" s="506">
        <v>7.4</v>
      </c>
      <c r="J14" s="506">
        <v>7</v>
      </c>
      <c r="K14" s="506">
        <v>6.6</v>
      </c>
      <c r="L14" s="509">
        <f t="shared" si="0"/>
        <v>7.045454545454547</v>
      </c>
      <c r="M14" s="510" t="s">
        <v>140</v>
      </c>
      <c r="N14" s="506">
        <v>6.9</v>
      </c>
      <c r="O14" s="506">
        <v>6.6</v>
      </c>
      <c r="P14" s="506">
        <v>6.1</v>
      </c>
      <c r="Q14" s="506">
        <v>7</v>
      </c>
      <c r="R14" s="508">
        <v>5.3</v>
      </c>
      <c r="S14" s="508">
        <v>6</v>
      </c>
      <c r="T14" s="508">
        <v>5</v>
      </c>
      <c r="U14" s="506">
        <v>6</v>
      </c>
      <c r="V14" s="506">
        <v>8</v>
      </c>
      <c r="W14" s="511">
        <f t="shared" si="1"/>
        <v>6.302941176470589</v>
      </c>
      <c r="X14" s="512">
        <f t="shared" si="2"/>
        <v>6.5946428571428575</v>
      </c>
      <c r="Y14" s="513" t="s">
        <v>261</v>
      </c>
    </row>
    <row r="15" spans="1:25" ht="19.5" customHeight="1">
      <c r="A15" s="503">
        <v>11</v>
      </c>
      <c r="B15" s="504" t="s">
        <v>698</v>
      </c>
      <c r="C15" s="514" t="s">
        <v>114</v>
      </c>
      <c r="D15" s="506">
        <v>6.1</v>
      </c>
      <c r="E15" s="506">
        <v>7</v>
      </c>
      <c r="F15" s="506">
        <v>6.7</v>
      </c>
      <c r="G15" s="508">
        <v>6.6</v>
      </c>
      <c r="H15" s="506">
        <v>7.2</v>
      </c>
      <c r="I15" s="506">
        <v>7.7</v>
      </c>
      <c r="J15" s="506">
        <v>7</v>
      </c>
      <c r="K15" s="506">
        <v>6.4</v>
      </c>
      <c r="L15" s="509">
        <f t="shared" si="0"/>
        <v>6.863636363636363</v>
      </c>
      <c r="M15" s="510" t="s">
        <v>261</v>
      </c>
      <c r="N15" s="506">
        <v>7</v>
      </c>
      <c r="O15" s="506">
        <v>7</v>
      </c>
      <c r="P15" s="506">
        <v>7</v>
      </c>
      <c r="Q15" s="506">
        <v>8</v>
      </c>
      <c r="R15" s="508">
        <v>7</v>
      </c>
      <c r="S15" s="508">
        <v>7.4</v>
      </c>
      <c r="T15" s="508">
        <v>8</v>
      </c>
      <c r="U15" s="506">
        <v>7.4</v>
      </c>
      <c r="V15" s="506">
        <v>8</v>
      </c>
      <c r="W15" s="511">
        <f t="shared" si="1"/>
        <v>7.288235294117648</v>
      </c>
      <c r="X15" s="512">
        <f t="shared" si="2"/>
        <v>7.121428571428572</v>
      </c>
      <c r="Y15" s="513" t="s">
        <v>691</v>
      </c>
    </row>
    <row r="16" spans="1:25" ht="19.5" customHeight="1">
      <c r="A16" s="503">
        <v>12</v>
      </c>
      <c r="B16" s="504" t="s">
        <v>699</v>
      </c>
      <c r="C16" s="514" t="s">
        <v>173</v>
      </c>
      <c r="D16" s="506">
        <v>5</v>
      </c>
      <c r="E16" s="506">
        <v>5</v>
      </c>
      <c r="F16" s="525">
        <v>5.7</v>
      </c>
      <c r="G16" s="508">
        <v>6.6</v>
      </c>
      <c r="H16" s="506">
        <v>7</v>
      </c>
      <c r="I16" s="506">
        <v>7</v>
      </c>
      <c r="J16" s="506">
        <v>5.6</v>
      </c>
      <c r="K16" s="506">
        <v>7</v>
      </c>
      <c r="L16" s="509">
        <f t="shared" si="0"/>
        <v>5.840909090909091</v>
      </c>
      <c r="M16" s="510" t="s">
        <v>17</v>
      </c>
      <c r="N16" s="518">
        <v>0</v>
      </c>
      <c r="O16" s="506">
        <v>6</v>
      </c>
      <c r="P16" s="507">
        <v>3.7</v>
      </c>
      <c r="Q16" s="506">
        <v>6.5</v>
      </c>
      <c r="R16" s="508">
        <v>5.4</v>
      </c>
      <c r="S16" s="518">
        <v>0</v>
      </c>
      <c r="T16" s="508">
        <v>6</v>
      </c>
      <c r="U16" s="506">
        <v>6</v>
      </c>
      <c r="V16" s="518">
        <v>0</v>
      </c>
      <c r="W16" s="519">
        <f t="shared" si="1"/>
        <v>3.9323529411764704</v>
      </c>
      <c r="X16" s="520">
        <f t="shared" si="2"/>
        <v>4.682142857142858</v>
      </c>
      <c r="Y16" s="513" t="s">
        <v>21</v>
      </c>
    </row>
    <row r="17" spans="1:25" ht="19.5" customHeight="1">
      <c r="A17" s="503">
        <v>13</v>
      </c>
      <c r="B17" s="521" t="s">
        <v>700</v>
      </c>
      <c r="C17" s="514" t="s">
        <v>86</v>
      </c>
      <c r="D17" s="507">
        <v>5.3</v>
      </c>
      <c r="E17" s="506">
        <v>6</v>
      </c>
      <c r="F17" s="507">
        <v>5.2</v>
      </c>
      <c r="G17" s="508">
        <v>6.6</v>
      </c>
      <c r="H17" s="506">
        <v>7.7</v>
      </c>
      <c r="I17" s="506">
        <v>5.4</v>
      </c>
      <c r="J17" s="517">
        <v>6</v>
      </c>
      <c r="K17" s="517">
        <v>6</v>
      </c>
      <c r="L17" s="509">
        <f t="shared" si="0"/>
        <v>5.831818181818182</v>
      </c>
      <c r="M17" s="510" t="s">
        <v>21</v>
      </c>
      <c r="N17" s="506">
        <v>6.3</v>
      </c>
      <c r="O17" s="506">
        <v>7.6</v>
      </c>
      <c r="P17" s="507">
        <v>4.4</v>
      </c>
      <c r="Q17" s="506">
        <v>7.5</v>
      </c>
      <c r="R17" s="508">
        <v>6.3</v>
      </c>
      <c r="S17" s="508">
        <v>6.7</v>
      </c>
      <c r="T17" s="508">
        <v>6</v>
      </c>
      <c r="U17" s="506">
        <v>6.7</v>
      </c>
      <c r="V17" s="506">
        <v>6</v>
      </c>
      <c r="W17" s="511">
        <f t="shared" si="1"/>
        <v>6.432352941176471</v>
      </c>
      <c r="X17" s="512">
        <f t="shared" si="2"/>
        <v>6.19642857142857</v>
      </c>
      <c r="Y17" s="513" t="s">
        <v>261</v>
      </c>
    </row>
    <row r="18" spans="1:25" ht="19.5" customHeight="1">
      <c r="A18" s="503">
        <v>14</v>
      </c>
      <c r="B18" s="526" t="s">
        <v>701</v>
      </c>
      <c r="C18" s="514" t="s">
        <v>702</v>
      </c>
      <c r="D18" s="506">
        <v>6.6</v>
      </c>
      <c r="E18" s="506">
        <v>8.4</v>
      </c>
      <c r="F18" s="506">
        <v>6.7</v>
      </c>
      <c r="G18" s="508">
        <v>6.6</v>
      </c>
      <c r="H18" s="506">
        <v>6</v>
      </c>
      <c r="I18" s="506">
        <v>6.7</v>
      </c>
      <c r="J18" s="506">
        <v>7.6</v>
      </c>
      <c r="K18" s="506">
        <v>6</v>
      </c>
      <c r="L18" s="509">
        <f t="shared" si="0"/>
        <v>6.995454545454544</v>
      </c>
      <c r="M18" s="510" t="s">
        <v>140</v>
      </c>
      <c r="N18" s="506">
        <v>8</v>
      </c>
      <c r="O18" s="506">
        <v>7</v>
      </c>
      <c r="P18" s="506">
        <v>8</v>
      </c>
      <c r="Q18" s="506">
        <v>8</v>
      </c>
      <c r="R18" s="508">
        <v>7.3</v>
      </c>
      <c r="S18" s="508">
        <v>6</v>
      </c>
      <c r="T18" s="508">
        <v>8</v>
      </c>
      <c r="U18" s="506">
        <v>6</v>
      </c>
      <c r="V18" s="506">
        <v>7</v>
      </c>
      <c r="W18" s="511">
        <f t="shared" si="1"/>
        <v>7.347058823529412</v>
      </c>
      <c r="X18" s="512">
        <f t="shared" si="2"/>
        <v>7.208928571428571</v>
      </c>
      <c r="Y18" s="513" t="s">
        <v>691</v>
      </c>
    </row>
    <row r="19" spans="1:25" ht="19.5" customHeight="1">
      <c r="A19" s="503">
        <v>15</v>
      </c>
      <c r="B19" s="504" t="s">
        <v>703</v>
      </c>
      <c r="C19" s="514" t="s">
        <v>334</v>
      </c>
      <c r="D19" s="506">
        <v>6.3</v>
      </c>
      <c r="E19" s="506">
        <v>7.8</v>
      </c>
      <c r="F19" s="506">
        <v>7.4</v>
      </c>
      <c r="G19" s="508">
        <v>5.6</v>
      </c>
      <c r="H19" s="506">
        <v>6.2</v>
      </c>
      <c r="I19" s="506">
        <v>7</v>
      </c>
      <c r="J19" s="517">
        <v>7.6</v>
      </c>
      <c r="K19" s="517">
        <v>7</v>
      </c>
      <c r="L19" s="509">
        <f t="shared" si="0"/>
        <v>6.895454545454545</v>
      </c>
      <c r="M19" s="510" t="s">
        <v>261</v>
      </c>
      <c r="N19" s="506">
        <v>7.6</v>
      </c>
      <c r="O19" s="506">
        <v>7</v>
      </c>
      <c r="P19" s="506">
        <v>7.3</v>
      </c>
      <c r="Q19" s="506">
        <v>8</v>
      </c>
      <c r="R19" s="508">
        <v>6.7</v>
      </c>
      <c r="S19" s="508">
        <v>6.3</v>
      </c>
      <c r="T19" s="508">
        <v>7</v>
      </c>
      <c r="U19" s="506">
        <v>6.3</v>
      </c>
      <c r="V19" s="506">
        <v>7</v>
      </c>
      <c r="W19" s="511">
        <f t="shared" si="1"/>
        <v>7.108823529411763</v>
      </c>
      <c r="X19" s="512">
        <f t="shared" si="2"/>
        <v>7.0249999999999995</v>
      </c>
      <c r="Y19" s="513" t="s">
        <v>691</v>
      </c>
    </row>
    <row r="20" spans="1:25" ht="19.5" customHeight="1">
      <c r="A20" s="503">
        <v>16</v>
      </c>
      <c r="B20" s="526" t="s">
        <v>704</v>
      </c>
      <c r="C20" s="514" t="s">
        <v>705</v>
      </c>
      <c r="D20" s="506">
        <v>5</v>
      </c>
      <c r="E20" s="506">
        <v>6</v>
      </c>
      <c r="F20" s="506">
        <v>5.2</v>
      </c>
      <c r="G20" s="508">
        <v>6.4</v>
      </c>
      <c r="H20" s="506">
        <v>6.5</v>
      </c>
      <c r="I20" s="506">
        <v>6.3</v>
      </c>
      <c r="J20" s="506">
        <v>7</v>
      </c>
      <c r="K20" s="506">
        <v>6.6</v>
      </c>
      <c r="L20" s="509">
        <f t="shared" si="0"/>
        <v>5.890909090909091</v>
      </c>
      <c r="M20" s="510" t="s">
        <v>17</v>
      </c>
      <c r="N20" s="506">
        <v>7</v>
      </c>
      <c r="O20" s="506">
        <v>6.4</v>
      </c>
      <c r="P20" s="506">
        <v>6.7</v>
      </c>
      <c r="Q20" s="506">
        <v>8</v>
      </c>
      <c r="R20" s="508">
        <v>6</v>
      </c>
      <c r="S20" s="508">
        <v>6.4</v>
      </c>
      <c r="T20" s="508">
        <v>7</v>
      </c>
      <c r="U20" s="506">
        <v>6.4</v>
      </c>
      <c r="V20" s="506">
        <v>6</v>
      </c>
      <c r="W20" s="511">
        <f t="shared" si="1"/>
        <v>6.729411764705882</v>
      </c>
      <c r="X20" s="512">
        <f t="shared" si="2"/>
        <v>6.4</v>
      </c>
      <c r="Y20" s="513" t="s">
        <v>261</v>
      </c>
    </row>
    <row r="21" spans="1:25" ht="19.5" customHeight="1">
      <c r="A21" s="503">
        <v>17</v>
      </c>
      <c r="B21" s="527" t="s">
        <v>706</v>
      </c>
      <c r="C21" s="528" t="s">
        <v>108</v>
      </c>
      <c r="D21" s="506">
        <v>5</v>
      </c>
      <c r="E21" s="506">
        <v>6</v>
      </c>
      <c r="F21" s="506">
        <v>5.4</v>
      </c>
      <c r="G21" s="508">
        <v>6</v>
      </c>
      <c r="H21" s="506">
        <v>6</v>
      </c>
      <c r="I21" s="506">
        <v>6</v>
      </c>
      <c r="J21" s="506">
        <v>6</v>
      </c>
      <c r="K21" s="506">
        <v>6</v>
      </c>
      <c r="L21" s="509">
        <f t="shared" si="0"/>
        <v>5.690909090909091</v>
      </c>
      <c r="M21" s="510" t="s">
        <v>17</v>
      </c>
      <c r="N21" s="506">
        <v>7.7</v>
      </c>
      <c r="O21" s="506">
        <v>6</v>
      </c>
      <c r="P21" s="506">
        <v>7</v>
      </c>
      <c r="Q21" s="506">
        <v>7</v>
      </c>
      <c r="R21" s="508">
        <v>6</v>
      </c>
      <c r="S21" s="508">
        <v>7</v>
      </c>
      <c r="T21" s="508">
        <v>8</v>
      </c>
      <c r="U21" s="506">
        <v>7</v>
      </c>
      <c r="V21" s="506">
        <v>7</v>
      </c>
      <c r="W21" s="511">
        <f t="shared" si="1"/>
        <v>6.908823529411765</v>
      </c>
      <c r="X21" s="512">
        <f t="shared" si="2"/>
        <v>6.430357142857143</v>
      </c>
      <c r="Y21" s="513" t="s">
        <v>261</v>
      </c>
    </row>
    <row r="22" spans="1:25" ht="19.5" customHeight="1">
      <c r="A22" s="503">
        <v>18</v>
      </c>
      <c r="B22" s="529" t="s">
        <v>707</v>
      </c>
      <c r="C22" s="530" t="s">
        <v>65</v>
      </c>
      <c r="D22" s="506">
        <v>6</v>
      </c>
      <c r="E22" s="506">
        <v>7.4</v>
      </c>
      <c r="F22" s="506">
        <v>5.5</v>
      </c>
      <c r="G22" s="508">
        <v>6.4</v>
      </c>
      <c r="H22" s="506">
        <v>6</v>
      </c>
      <c r="I22" s="506">
        <v>6</v>
      </c>
      <c r="J22" s="506">
        <v>5</v>
      </c>
      <c r="K22" s="506">
        <v>6</v>
      </c>
      <c r="L22" s="509">
        <f t="shared" si="0"/>
        <v>6.131818181818181</v>
      </c>
      <c r="M22" s="510" t="s">
        <v>261</v>
      </c>
      <c r="N22" s="506">
        <v>6.4</v>
      </c>
      <c r="O22" s="506">
        <v>6</v>
      </c>
      <c r="P22" s="506">
        <v>6.3</v>
      </c>
      <c r="Q22" s="506">
        <v>7</v>
      </c>
      <c r="R22" s="508">
        <v>5.4</v>
      </c>
      <c r="S22" s="508">
        <v>6.7</v>
      </c>
      <c r="T22" s="508">
        <v>6</v>
      </c>
      <c r="U22" s="506">
        <v>6.7</v>
      </c>
      <c r="V22" s="506">
        <v>7</v>
      </c>
      <c r="W22" s="511">
        <f t="shared" si="1"/>
        <v>6.332352941176471</v>
      </c>
      <c r="X22" s="512">
        <f t="shared" si="2"/>
        <v>6.253571428571427</v>
      </c>
      <c r="Y22" s="513" t="s">
        <v>261</v>
      </c>
    </row>
    <row r="23" spans="1:25" s="10" customFormat="1" ht="19.5" customHeight="1">
      <c r="A23" s="492">
        <v>19</v>
      </c>
      <c r="B23" s="493" t="s">
        <v>708</v>
      </c>
      <c r="C23" s="494" t="s">
        <v>41</v>
      </c>
      <c r="D23" s="495">
        <v>5</v>
      </c>
      <c r="E23" s="495">
        <v>5.3</v>
      </c>
      <c r="F23" s="495">
        <v>6</v>
      </c>
      <c r="G23" s="496">
        <v>6.6</v>
      </c>
      <c r="H23" s="495">
        <v>6</v>
      </c>
      <c r="I23" s="495">
        <v>7</v>
      </c>
      <c r="J23" s="495">
        <v>5</v>
      </c>
      <c r="K23" s="497">
        <v>0</v>
      </c>
      <c r="L23" s="498">
        <f t="shared" si="0"/>
        <v>5.790909090909091</v>
      </c>
      <c r="M23" s="499" t="s">
        <v>17</v>
      </c>
      <c r="N23" s="495">
        <v>6.4</v>
      </c>
      <c r="O23" s="495">
        <v>7</v>
      </c>
      <c r="P23" s="495">
        <v>6.4</v>
      </c>
      <c r="Q23" s="495">
        <v>7.5</v>
      </c>
      <c r="R23" s="496">
        <v>5.4</v>
      </c>
      <c r="S23" s="496">
        <v>7</v>
      </c>
      <c r="T23" s="496">
        <v>5</v>
      </c>
      <c r="U23" s="495">
        <v>7</v>
      </c>
      <c r="V23" s="495">
        <v>7</v>
      </c>
      <c r="W23" s="500">
        <f t="shared" si="1"/>
        <v>6.538235294117648</v>
      </c>
      <c r="X23" s="501">
        <f t="shared" si="2"/>
        <v>6.244642857142858</v>
      </c>
      <c r="Y23" s="502" t="s">
        <v>261</v>
      </c>
    </row>
    <row r="24" ht="19.5" customHeight="1">
      <c r="U24"/>
    </row>
    <row r="25" spans="2:5" ht="19.5" customHeight="1">
      <c r="B25" s="1264"/>
      <c r="C25" s="1264"/>
      <c r="D25" s="1264"/>
      <c r="E25" s="83"/>
    </row>
    <row r="26" spans="4:21" ht="19.5" customHeight="1">
      <c r="D26"/>
      <c r="P26" s="40"/>
      <c r="U26"/>
    </row>
    <row r="27" spans="4:21" ht="19.5" customHeight="1">
      <c r="D27"/>
      <c r="P27" s="40"/>
      <c r="U27"/>
    </row>
    <row r="28" spans="4:21" ht="19.5" customHeight="1">
      <c r="D28"/>
      <c r="M28" s="42"/>
      <c r="P28" s="40"/>
      <c r="U28"/>
    </row>
    <row r="29" spans="4:21" ht="19.5" customHeight="1">
      <c r="D29"/>
      <c r="N29" s="84"/>
      <c r="O29" s="84"/>
      <c r="P29" s="40"/>
      <c r="U29"/>
    </row>
    <row r="30" spans="4:21" ht="19.5" customHeight="1">
      <c r="D30"/>
      <c r="P30" s="40"/>
      <c r="U30"/>
    </row>
    <row r="31" spans="4:21" ht="19.5" customHeight="1">
      <c r="D31"/>
      <c r="P31" s="40"/>
      <c r="U31"/>
    </row>
    <row r="32" spans="4:21" ht="12.75">
      <c r="D32"/>
      <c r="P32" s="40"/>
      <c r="U32"/>
    </row>
    <row r="33" spans="4:21" ht="12.75">
      <c r="D33"/>
      <c r="P33" s="40"/>
      <c r="U33"/>
    </row>
    <row r="34" spans="4:21" ht="12.75">
      <c r="D34"/>
      <c r="U34"/>
    </row>
    <row r="35" spans="4:21" ht="12.75">
      <c r="D35"/>
      <c r="U35"/>
    </row>
    <row r="36" spans="4:21" ht="12.75">
      <c r="D36"/>
      <c r="U36"/>
    </row>
    <row r="37" spans="4:21" ht="12.75">
      <c r="D37"/>
      <c r="U37"/>
    </row>
    <row r="38" spans="4:21" ht="12.75">
      <c r="D38"/>
      <c r="U38"/>
    </row>
    <row r="39" spans="4:21" ht="12.75">
      <c r="D39"/>
      <c r="U39"/>
    </row>
    <row r="40" spans="4:21" ht="12.75">
      <c r="D40"/>
      <c r="U40"/>
    </row>
    <row r="41" spans="4:21" ht="12.75">
      <c r="D41"/>
      <c r="U41"/>
    </row>
    <row r="42" spans="4:21" ht="12.75">
      <c r="D42"/>
      <c r="U42"/>
    </row>
    <row r="43" spans="4:21" ht="12.75">
      <c r="D43"/>
      <c r="U43"/>
    </row>
    <row r="44" spans="4:21" ht="12.75">
      <c r="D44"/>
      <c r="U44"/>
    </row>
    <row r="45" spans="4:21" ht="12.75">
      <c r="D45"/>
      <c r="U45"/>
    </row>
    <row r="46" spans="4:21" ht="12.75">
      <c r="D46"/>
      <c r="U46"/>
    </row>
    <row r="47" spans="4:21" ht="12.75">
      <c r="D47"/>
      <c r="U47"/>
    </row>
    <row r="48" spans="4:21" ht="12.75">
      <c r="D48"/>
      <c r="U48"/>
    </row>
    <row r="49" spans="4:21" ht="12.75">
      <c r="D49"/>
      <c r="U49"/>
    </row>
    <row r="50" spans="4:21" ht="12.75">
      <c r="D50"/>
      <c r="U50"/>
    </row>
    <row r="51" spans="4:21" ht="12.75">
      <c r="D51"/>
      <c r="U51"/>
    </row>
    <row r="52" spans="4:21" ht="12.75">
      <c r="D52"/>
      <c r="U52"/>
    </row>
    <row r="53" spans="4:21" ht="12.75">
      <c r="D53"/>
      <c r="U53"/>
    </row>
    <row r="54" spans="4:21" ht="12.75">
      <c r="D54"/>
      <c r="U54"/>
    </row>
    <row r="55" spans="4:21" ht="12.75">
      <c r="D55"/>
      <c r="U55"/>
    </row>
    <row r="56" spans="4:21" ht="12.75">
      <c r="D56"/>
      <c r="U56"/>
    </row>
    <row r="57" spans="4:21" ht="12.75">
      <c r="D57"/>
      <c r="U57"/>
    </row>
    <row r="58" ht="12.75">
      <c r="U58"/>
    </row>
    <row r="59" ht="12.75">
      <c r="U59"/>
    </row>
    <row r="60" ht="12.75">
      <c r="U60"/>
    </row>
    <row r="61" ht="12.75">
      <c r="U61"/>
    </row>
    <row r="62" ht="12.75">
      <c r="U62"/>
    </row>
    <row r="63" ht="12.75">
      <c r="U63"/>
    </row>
    <row r="64" ht="12.75">
      <c r="U64"/>
    </row>
    <row r="65" ht="12.75">
      <c r="U65"/>
    </row>
    <row r="66" ht="12.75">
      <c r="U66"/>
    </row>
    <row r="67" ht="12.75">
      <c r="U67"/>
    </row>
    <row r="68" ht="12.75">
      <c r="U68"/>
    </row>
    <row r="69" ht="12.75">
      <c r="U69"/>
    </row>
    <row r="70" ht="12.75">
      <c r="U70"/>
    </row>
    <row r="71" ht="12.75">
      <c r="U71"/>
    </row>
    <row r="72" ht="12.75">
      <c r="U72"/>
    </row>
    <row r="73" ht="12.75">
      <c r="U73"/>
    </row>
    <row r="74" ht="12.75">
      <c r="U74"/>
    </row>
    <row r="75" ht="12.75">
      <c r="U75"/>
    </row>
    <row r="76" ht="12.75">
      <c r="U76"/>
    </row>
    <row r="77" ht="12.75">
      <c r="U77"/>
    </row>
  </sheetData>
  <sheetProtection/>
  <mergeCells count="11">
    <mergeCell ref="A1:Y1"/>
    <mergeCell ref="A2:Y2"/>
    <mergeCell ref="A3:A4"/>
    <mergeCell ref="B3:C4"/>
    <mergeCell ref="K3:K4"/>
    <mergeCell ref="B25:D25"/>
    <mergeCell ref="Y3:Y4"/>
    <mergeCell ref="L3:L4"/>
    <mergeCell ref="M3:M4"/>
    <mergeCell ref="W3:W4"/>
    <mergeCell ref="X3:X4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57421875" style="775" customWidth="1"/>
    <col min="2" max="2" width="20.57421875" style="775" customWidth="1"/>
    <col min="3" max="3" width="8.7109375" style="775" customWidth="1"/>
    <col min="4" max="4" width="5.00390625" style="775" customWidth="1"/>
    <col min="5" max="6" width="5.7109375" style="775" customWidth="1"/>
    <col min="7" max="7" width="6.421875" style="775" customWidth="1"/>
    <col min="8" max="8" width="5.421875" style="775" customWidth="1"/>
    <col min="9" max="9" width="5.57421875" style="775" customWidth="1"/>
    <col min="10" max="11" width="4.7109375" style="775" customWidth="1"/>
    <col min="12" max="12" width="5.28125" style="775" customWidth="1"/>
    <col min="13" max="13" width="5.8515625" style="775" customWidth="1"/>
    <col min="14" max="14" width="8.140625" style="775" hidden="1" customWidth="1"/>
    <col min="15" max="15" width="5.00390625" style="775" customWidth="1"/>
    <col min="16" max="16" width="5.28125" style="775" customWidth="1"/>
    <col min="17" max="17" width="3.8515625" style="775" customWidth="1"/>
    <col min="18" max="19" width="4.8515625" style="775" customWidth="1"/>
    <col min="20" max="20" width="4.7109375" style="775" customWidth="1"/>
    <col min="21" max="21" width="4.8515625" style="775" customWidth="1"/>
    <col min="22" max="22" width="5.00390625" style="775" customWidth="1"/>
    <col min="23" max="23" width="4.8515625" style="775" customWidth="1"/>
    <col min="24" max="24" width="4.7109375" style="775" customWidth="1"/>
    <col min="25" max="25" width="4.28125" style="775" customWidth="1"/>
    <col min="26" max="27" width="5.28125" style="775" customWidth="1"/>
    <col min="28" max="16384" width="9.140625" style="775" customWidth="1"/>
  </cols>
  <sheetData>
    <row r="1" spans="1:27" ht="21">
      <c r="A1" s="772"/>
      <c r="B1" s="772"/>
      <c r="C1" s="773" t="s">
        <v>932</v>
      </c>
      <c r="D1" s="774"/>
      <c r="E1" s="774"/>
      <c r="F1" s="774"/>
      <c r="G1" s="774"/>
      <c r="H1" s="774"/>
      <c r="I1" s="772"/>
      <c r="J1" s="772"/>
      <c r="K1" s="772"/>
      <c r="L1" s="772"/>
      <c r="M1" s="772"/>
      <c r="N1" s="772"/>
      <c r="O1" s="774"/>
      <c r="P1" s="774"/>
      <c r="Q1" s="774"/>
      <c r="R1" s="774"/>
      <c r="S1" s="774"/>
      <c r="T1" s="772"/>
      <c r="U1" s="772"/>
      <c r="V1" s="772"/>
      <c r="W1" s="772"/>
      <c r="X1" s="772"/>
      <c r="Y1" s="772"/>
      <c r="Z1" s="772"/>
      <c r="AA1" s="772"/>
    </row>
    <row r="2" spans="1:27" ht="21">
      <c r="A2" s="772"/>
      <c r="B2" s="772"/>
      <c r="C2" s="773" t="s">
        <v>933</v>
      </c>
      <c r="D2" s="774"/>
      <c r="E2" s="774"/>
      <c r="F2" s="774"/>
      <c r="G2" s="774"/>
      <c r="I2" s="774"/>
      <c r="J2" s="772"/>
      <c r="K2" s="772"/>
      <c r="L2" s="772"/>
      <c r="M2" s="772"/>
      <c r="N2" s="772"/>
      <c r="O2" s="774"/>
      <c r="P2" s="774"/>
      <c r="Q2" s="774"/>
      <c r="R2" s="774"/>
      <c r="S2" s="774"/>
      <c r="T2" s="772"/>
      <c r="U2" s="772"/>
      <c r="V2" s="772"/>
      <c r="W2" s="772"/>
      <c r="X2" s="772"/>
      <c r="Y2" s="772"/>
      <c r="Z2" s="772"/>
      <c r="AA2" s="772"/>
    </row>
    <row r="3" spans="1:27" ht="21.75" thickBot="1">
      <c r="A3" s="772"/>
      <c r="B3" s="772"/>
      <c r="C3" s="776"/>
      <c r="D3" s="774"/>
      <c r="E3" s="774"/>
      <c r="F3" s="774"/>
      <c r="G3" s="774"/>
      <c r="H3" s="774"/>
      <c r="I3" s="772"/>
      <c r="J3" s="772"/>
      <c r="K3" s="772"/>
      <c r="L3" s="772"/>
      <c r="M3" s="772"/>
      <c r="N3" s="772"/>
      <c r="O3" s="774"/>
      <c r="P3" s="774"/>
      <c r="Q3" s="774"/>
      <c r="R3" s="774"/>
      <c r="S3" s="774"/>
      <c r="T3" s="772"/>
      <c r="U3" s="772"/>
      <c r="V3" s="772"/>
      <c r="W3" s="772"/>
      <c r="X3" s="772"/>
      <c r="Y3" s="772"/>
      <c r="Z3" s="772"/>
      <c r="AA3" s="772"/>
    </row>
    <row r="4" spans="1:27" ht="66.75" customHeight="1">
      <c r="A4" s="777" t="s">
        <v>188</v>
      </c>
      <c r="B4" s="778" t="s">
        <v>340</v>
      </c>
      <c r="C4" s="779"/>
      <c r="D4" s="780" t="s">
        <v>744</v>
      </c>
      <c r="E4" s="780" t="s">
        <v>305</v>
      </c>
      <c r="F4" s="780" t="s">
        <v>934</v>
      </c>
      <c r="G4" s="780" t="s">
        <v>310</v>
      </c>
      <c r="H4" s="780" t="s">
        <v>673</v>
      </c>
      <c r="I4" s="780" t="s">
        <v>826</v>
      </c>
      <c r="J4" s="780" t="s">
        <v>674</v>
      </c>
      <c r="K4" s="780" t="s">
        <v>343</v>
      </c>
      <c r="L4" s="781" t="s">
        <v>935</v>
      </c>
      <c r="M4" s="782" t="s">
        <v>13</v>
      </c>
      <c r="O4" s="783" t="s">
        <v>936</v>
      </c>
      <c r="P4" s="783" t="s">
        <v>937</v>
      </c>
      <c r="Q4" s="783" t="s">
        <v>938</v>
      </c>
      <c r="R4" s="783" t="s">
        <v>939</v>
      </c>
      <c r="S4" s="783" t="s">
        <v>338</v>
      </c>
      <c r="T4" s="783" t="s">
        <v>940</v>
      </c>
      <c r="U4" s="783" t="s">
        <v>342</v>
      </c>
      <c r="V4" s="783" t="s">
        <v>941</v>
      </c>
      <c r="W4" s="783" t="s">
        <v>320</v>
      </c>
      <c r="X4" s="783" t="s">
        <v>474</v>
      </c>
      <c r="Y4" s="784" t="s">
        <v>942</v>
      </c>
      <c r="Z4" s="784" t="s">
        <v>943</v>
      </c>
      <c r="AA4" s="784" t="s">
        <v>13</v>
      </c>
    </row>
    <row r="5" spans="1:27" ht="15" customHeight="1" thickBot="1">
      <c r="A5" s="785"/>
      <c r="B5" s="786"/>
      <c r="C5" s="787"/>
      <c r="D5" s="787" t="s">
        <v>944</v>
      </c>
      <c r="E5" s="787" t="s">
        <v>945</v>
      </c>
      <c r="F5" s="787" t="s">
        <v>89</v>
      </c>
      <c r="G5" s="787" t="s">
        <v>945</v>
      </c>
      <c r="H5" s="787" t="s">
        <v>946</v>
      </c>
      <c r="I5" s="787" t="s">
        <v>947</v>
      </c>
      <c r="J5" s="787" t="s">
        <v>260</v>
      </c>
      <c r="K5" s="787" t="s">
        <v>945</v>
      </c>
      <c r="L5" s="786"/>
      <c r="M5" s="788"/>
      <c r="O5" s="787" t="s">
        <v>948</v>
      </c>
      <c r="P5" s="787" t="s">
        <v>945</v>
      </c>
      <c r="Q5" s="787" t="s">
        <v>90</v>
      </c>
      <c r="R5" s="787" t="s">
        <v>260</v>
      </c>
      <c r="S5" s="787" t="s">
        <v>260</v>
      </c>
      <c r="T5" s="787" t="s">
        <v>949</v>
      </c>
      <c r="U5" s="787" t="s">
        <v>353</v>
      </c>
      <c r="V5" s="787" t="s">
        <v>945</v>
      </c>
      <c r="W5" s="787" t="s">
        <v>950</v>
      </c>
      <c r="X5" s="787" t="s">
        <v>945</v>
      </c>
      <c r="Y5" s="786"/>
      <c r="Z5" s="786"/>
      <c r="AA5" s="786"/>
    </row>
    <row r="6" spans="1:27" ht="18.75">
      <c r="A6" s="789">
        <v>1</v>
      </c>
      <c r="B6" s="790" t="s">
        <v>246</v>
      </c>
      <c r="C6" s="791" t="s">
        <v>20</v>
      </c>
      <c r="D6" s="789">
        <v>7.1</v>
      </c>
      <c r="E6" s="789">
        <v>7.2</v>
      </c>
      <c r="F6" s="789">
        <v>6.7</v>
      </c>
      <c r="G6" s="789"/>
      <c r="H6" s="789">
        <v>5.9</v>
      </c>
      <c r="I6" s="789">
        <v>8</v>
      </c>
      <c r="J6" s="789">
        <v>8.2</v>
      </c>
      <c r="K6" s="789">
        <v>6.4</v>
      </c>
      <c r="L6" s="792">
        <f>(D6*3+E6*2+F6*4+H6*5+I6*2+J6*4+K6*2)/22</f>
        <v>6.981818181818183</v>
      </c>
      <c r="M6" s="789" t="s">
        <v>140</v>
      </c>
      <c r="O6" s="789">
        <v>5</v>
      </c>
      <c r="P6" s="789">
        <v>5.6</v>
      </c>
      <c r="Q6" s="789">
        <v>5.6</v>
      </c>
      <c r="R6" s="789">
        <v>5.5</v>
      </c>
      <c r="S6" s="789">
        <v>8</v>
      </c>
      <c r="T6" s="789">
        <v>5</v>
      </c>
      <c r="U6" s="789">
        <v>6.2</v>
      </c>
      <c r="V6" s="789">
        <v>6</v>
      </c>
      <c r="W6" s="789">
        <v>7</v>
      </c>
      <c r="X6" s="789">
        <v>5.8</v>
      </c>
      <c r="Y6" s="792">
        <f aca="true" t="shared" si="0" ref="Y6:Y13">(O6*1+P6*2+Q6*3+R6*4+S6*4+T6*1+U6*6+V6*2+W6*1+X6*2)/26</f>
        <v>6.146153846153846</v>
      </c>
      <c r="Z6" s="792" t="s">
        <v>146</v>
      </c>
      <c r="AA6" s="789" t="s">
        <v>261</v>
      </c>
    </row>
    <row r="7" spans="1:27" ht="18.75">
      <c r="A7" s="793">
        <v>2</v>
      </c>
      <c r="B7" s="794" t="s">
        <v>951</v>
      </c>
      <c r="C7" s="795" t="s">
        <v>952</v>
      </c>
      <c r="D7" s="793">
        <v>5.3</v>
      </c>
      <c r="E7" s="793">
        <v>6.7</v>
      </c>
      <c r="F7" s="793">
        <v>6</v>
      </c>
      <c r="G7" s="793"/>
      <c r="H7" s="793">
        <v>5</v>
      </c>
      <c r="I7" s="793">
        <v>5.4</v>
      </c>
      <c r="J7" s="793">
        <v>5.6</v>
      </c>
      <c r="K7" s="793">
        <v>5.4</v>
      </c>
      <c r="L7" s="792">
        <f aca="true" t="shared" si="1" ref="L7:L13">(D7*3+E7*2+F7*4+H7*5+I7*2+J7*4+K7*2)/22</f>
        <v>5.559090909090909</v>
      </c>
      <c r="M7" s="793" t="s">
        <v>17</v>
      </c>
      <c r="O7" s="793">
        <v>3</v>
      </c>
      <c r="P7" s="793">
        <v>5.4</v>
      </c>
      <c r="Q7" s="793">
        <v>6.6</v>
      </c>
      <c r="R7" s="793">
        <v>6</v>
      </c>
      <c r="S7" s="793">
        <v>5.7</v>
      </c>
      <c r="T7" s="793">
        <v>3</v>
      </c>
      <c r="U7" s="793">
        <v>5.6</v>
      </c>
      <c r="V7" s="793">
        <v>5.4</v>
      </c>
      <c r="W7" s="793">
        <v>7</v>
      </c>
      <c r="X7" s="793">
        <v>7</v>
      </c>
      <c r="Y7" s="792">
        <f t="shared" si="0"/>
        <v>5.723076923076922</v>
      </c>
      <c r="Z7" s="792">
        <v>5.7</v>
      </c>
      <c r="AA7" s="793" t="s">
        <v>17</v>
      </c>
    </row>
    <row r="8" spans="1:27" ht="26.25" customHeight="1">
      <c r="A8" s="793">
        <v>3</v>
      </c>
      <c r="B8" s="794" t="s">
        <v>357</v>
      </c>
      <c r="C8" s="795" t="s">
        <v>953</v>
      </c>
      <c r="D8" s="793">
        <v>7.1</v>
      </c>
      <c r="E8" s="793">
        <v>7.7</v>
      </c>
      <c r="F8" s="793">
        <v>7.3</v>
      </c>
      <c r="G8" s="793"/>
      <c r="H8" s="793">
        <v>7</v>
      </c>
      <c r="I8" s="793">
        <v>7.6</v>
      </c>
      <c r="J8" s="793">
        <v>7</v>
      </c>
      <c r="K8" s="793">
        <v>5.6</v>
      </c>
      <c r="L8" s="792">
        <f t="shared" si="1"/>
        <v>7.059090909090909</v>
      </c>
      <c r="M8" s="793" t="s">
        <v>140</v>
      </c>
      <c r="O8" s="793">
        <v>7</v>
      </c>
      <c r="P8" s="793">
        <v>5.6</v>
      </c>
      <c r="Q8" s="793">
        <v>7</v>
      </c>
      <c r="R8" s="793">
        <v>6</v>
      </c>
      <c r="S8" s="793">
        <v>6</v>
      </c>
      <c r="T8" s="793">
        <v>5</v>
      </c>
      <c r="U8" s="793">
        <v>6.1</v>
      </c>
      <c r="V8" s="793">
        <v>6.6</v>
      </c>
      <c r="W8" s="793">
        <v>8</v>
      </c>
      <c r="X8" s="793">
        <v>7.4</v>
      </c>
      <c r="Y8" s="792">
        <f t="shared" si="0"/>
        <v>6.338461538461539</v>
      </c>
      <c r="Z8" s="792">
        <v>6.7</v>
      </c>
      <c r="AA8" s="793" t="s">
        <v>261</v>
      </c>
    </row>
    <row r="9" spans="1:27" ht="24.75" customHeight="1">
      <c r="A9" s="793">
        <v>4</v>
      </c>
      <c r="B9" s="794" t="s">
        <v>954</v>
      </c>
      <c r="C9" s="795" t="s">
        <v>114</v>
      </c>
      <c r="D9" s="793">
        <v>7</v>
      </c>
      <c r="E9" s="793">
        <v>6.2</v>
      </c>
      <c r="F9" s="793">
        <v>7.7</v>
      </c>
      <c r="G9" s="793"/>
      <c r="H9" s="793">
        <v>7</v>
      </c>
      <c r="I9" s="793">
        <v>7.6</v>
      </c>
      <c r="J9" s="793">
        <v>5.2</v>
      </c>
      <c r="K9" s="793">
        <v>6.6</v>
      </c>
      <c r="L9" s="792">
        <f t="shared" si="1"/>
        <v>6.745454545454546</v>
      </c>
      <c r="M9" s="793" t="s">
        <v>261</v>
      </c>
      <c r="O9" s="793">
        <v>6</v>
      </c>
      <c r="P9" s="793">
        <v>5.4</v>
      </c>
      <c r="Q9" s="793">
        <v>7</v>
      </c>
      <c r="R9" s="793">
        <v>7.5</v>
      </c>
      <c r="S9" s="793">
        <v>8</v>
      </c>
      <c r="T9" s="793">
        <v>7</v>
      </c>
      <c r="U9" s="793">
        <v>7.4</v>
      </c>
      <c r="V9" s="793">
        <v>7.6</v>
      </c>
      <c r="W9" s="793">
        <v>8</v>
      </c>
      <c r="X9" s="793">
        <v>6</v>
      </c>
      <c r="Y9" s="792">
        <f t="shared" si="0"/>
        <v>7.169230769230769</v>
      </c>
      <c r="Z9" s="792">
        <v>7</v>
      </c>
      <c r="AA9" s="793" t="s">
        <v>140</v>
      </c>
    </row>
    <row r="10" spans="1:27" ht="18.75">
      <c r="A10" s="793">
        <v>5</v>
      </c>
      <c r="B10" s="794" t="s">
        <v>34</v>
      </c>
      <c r="C10" s="795" t="s">
        <v>56</v>
      </c>
      <c r="D10" s="793">
        <v>5.4</v>
      </c>
      <c r="E10" s="793">
        <v>7</v>
      </c>
      <c r="F10" s="793">
        <v>6.3</v>
      </c>
      <c r="G10" s="793"/>
      <c r="H10" s="793">
        <v>5.7</v>
      </c>
      <c r="I10" s="793">
        <v>5</v>
      </c>
      <c r="J10" s="793">
        <v>5</v>
      </c>
      <c r="K10" s="793">
        <v>6.6</v>
      </c>
      <c r="L10" s="792">
        <f t="shared" si="1"/>
        <v>5.777272727272727</v>
      </c>
      <c r="M10" s="793" t="s">
        <v>17</v>
      </c>
      <c r="O10" s="793">
        <v>5</v>
      </c>
      <c r="P10" s="793">
        <v>5.4</v>
      </c>
      <c r="Q10" s="793">
        <v>5.6</v>
      </c>
      <c r="R10" s="793">
        <v>5.2</v>
      </c>
      <c r="S10" s="793">
        <v>6.3</v>
      </c>
      <c r="T10" s="793">
        <v>5</v>
      </c>
      <c r="U10" s="793">
        <v>5.6</v>
      </c>
      <c r="V10" s="793">
        <v>5.4</v>
      </c>
      <c r="W10" s="793">
        <v>6</v>
      </c>
      <c r="X10" s="793">
        <v>7</v>
      </c>
      <c r="Y10" s="792">
        <f t="shared" si="0"/>
        <v>5.6923076923076925</v>
      </c>
      <c r="Z10" s="792">
        <v>5.8</v>
      </c>
      <c r="AA10" s="793" t="s">
        <v>17</v>
      </c>
    </row>
    <row r="11" spans="1:27" ht="18.75">
      <c r="A11" s="793">
        <v>6</v>
      </c>
      <c r="B11" s="794" t="s">
        <v>67</v>
      </c>
      <c r="C11" s="795" t="s">
        <v>955</v>
      </c>
      <c r="D11" s="793">
        <v>5.3</v>
      </c>
      <c r="E11" s="793">
        <v>2.6</v>
      </c>
      <c r="F11" s="793">
        <v>7.7</v>
      </c>
      <c r="G11" s="793"/>
      <c r="H11" s="793">
        <v>6</v>
      </c>
      <c r="I11" s="793">
        <v>6</v>
      </c>
      <c r="J11" s="793">
        <v>5</v>
      </c>
      <c r="K11" s="793">
        <v>5.6</v>
      </c>
      <c r="L11" s="792">
        <f>(D11*3+E11*2+F11*4+H11*5+I11*2+J11*4+K11*2)/22</f>
        <v>5.6863636363636365</v>
      </c>
      <c r="M11" s="793" t="s">
        <v>17</v>
      </c>
      <c r="O11" s="793">
        <v>5</v>
      </c>
      <c r="P11" s="793">
        <v>5.6</v>
      </c>
      <c r="Q11" s="793">
        <v>6</v>
      </c>
      <c r="R11" s="793">
        <v>5</v>
      </c>
      <c r="S11" s="793">
        <v>5</v>
      </c>
      <c r="T11" s="793">
        <v>6</v>
      </c>
      <c r="U11" s="793">
        <v>4.1</v>
      </c>
      <c r="V11" s="793">
        <v>2</v>
      </c>
      <c r="W11" s="793">
        <v>6</v>
      </c>
      <c r="X11" s="793">
        <v>5.8</v>
      </c>
      <c r="Y11" s="792">
        <f t="shared" si="0"/>
        <v>4.861538461538461</v>
      </c>
      <c r="Z11" s="792">
        <v>5.3</v>
      </c>
      <c r="AA11" s="793" t="s">
        <v>17</v>
      </c>
    </row>
    <row r="12" spans="1:27" ht="18.75">
      <c r="A12" s="793">
        <v>7</v>
      </c>
      <c r="B12" s="794" t="s">
        <v>776</v>
      </c>
      <c r="C12" s="795" t="s">
        <v>130</v>
      </c>
      <c r="D12" s="793">
        <v>6.7</v>
      </c>
      <c r="E12" s="793">
        <v>6.4</v>
      </c>
      <c r="F12" s="793">
        <v>6.7</v>
      </c>
      <c r="G12" s="793"/>
      <c r="H12" s="793">
        <v>5.8</v>
      </c>
      <c r="I12" s="793">
        <v>7.6</v>
      </c>
      <c r="J12" s="793">
        <v>5</v>
      </c>
      <c r="K12" s="793">
        <v>5.6</v>
      </c>
      <c r="L12" s="792">
        <f t="shared" si="1"/>
        <v>6.140909090909091</v>
      </c>
      <c r="M12" s="793" t="s">
        <v>261</v>
      </c>
      <c r="O12" s="793">
        <v>6</v>
      </c>
      <c r="P12" s="793">
        <v>5.4</v>
      </c>
      <c r="Q12" s="793">
        <v>6</v>
      </c>
      <c r="R12" s="793">
        <v>6.3</v>
      </c>
      <c r="S12" s="793">
        <v>6.7</v>
      </c>
      <c r="T12" s="793">
        <v>6</v>
      </c>
      <c r="U12" s="793">
        <v>5.7</v>
      </c>
      <c r="V12" s="793">
        <v>6</v>
      </c>
      <c r="W12" s="793">
        <v>7</v>
      </c>
      <c r="X12" s="793">
        <v>6</v>
      </c>
      <c r="Y12" s="792">
        <f t="shared" si="0"/>
        <v>6.076923076923077</v>
      </c>
      <c r="Z12" s="792">
        <v>6.1</v>
      </c>
      <c r="AA12" s="793" t="s">
        <v>261</v>
      </c>
    </row>
    <row r="13" spans="1:27" ht="18.75">
      <c r="A13" s="793">
        <v>8</v>
      </c>
      <c r="B13" s="794" t="s">
        <v>354</v>
      </c>
      <c r="C13" s="795" t="s">
        <v>145</v>
      </c>
      <c r="D13" s="793">
        <v>6</v>
      </c>
      <c r="E13" s="793">
        <v>6.8</v>
      </c>
      <c r="F13" s="793">
        <v>7</v>
      </c>
      <c r="G13" s="793"/>
      <c r="H13" s="793">
        <v>5</v>
      </c>
      <c r="I13" s="793">
        <v>6</v>
      </c>
      <c r="J13" s="793">
        <v>5</v>
      </c>
      <c r="K13" s="793">
        <v>5.6</v>
      </c>
      <c r="L13" s="792">
        <f t="shared" si="1"/>
        <v>5.809090909090909</v>
      </c>
      <c r="M13" s="793" t="s">
        <v>17</v>
      </c>
      <c r="O13" s="793">
        <v>2</v>
      </c>
      <c r="P13" s="793">
        <v>5.4</v>
      </c>
      <c r="Q13" s="793">
        <v>6.2</v>
      </c>
      <c r="R13" s="793">
        <v>6.4</v>
      </c>
      <c r="S13" s="793">
        <v>6.4</v>
      </c>
      <c r="T13" s="793">
        <v>6</v>
      </c>
      <c r="U13" s="793">
        <v>5.8</v>
      </c>
      <c r="V13" s="793">
        <v>5</v>
      </c>
      <c r="W13" s="793">
        <v>7</v>
      </c>
      <c r="X13" s="793">
        <v>7.1</v>
      </c>
      <c r="Y13" s="792">
        <f t="shared" si="0"/>
        <v>5.946153846153845</v>
      </c>
      <c r="Z13" s="792">
        <v>5.9</v>
      </c>
      <c r="AA13" s="793" t="s">
        <v>17</v>
      </c>
    </row>
    <row r="14" spans="1:27" ht="12.75">
      <c r="A14" s="772"/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3.00390625" style="0" hidden="1" customWidth="1"/>
    <col min="4" max="4" width="6.421875" style="41" customWidth="1"/>
    <col min="5" max="5" width="6.421875" style="0" customWidth="1"/>
    <col min="6" max="6" width="6.8515625" style="0" customWidth="1"/>
    <col min="7" max="7" width="6.421875" style="0" customWidth="1"/>
    <col min="8" max="8" width="7.421875" style="0" customWidth="1"/>
    <col min="9" max="9" width="7.57421875" style="0" customWidth="1"/>
    <col min="10" max="10" width="6.421875" style="0" customWidth="1"/>
    <col min="11" max="12" width="6.00390625" style="0" customWidth="1"/>
    <col min="13" max="13" width="10.57421875" style="0" customWidth="1"/>
    <col min="14" max="14" width="10.00390625" style="0" customWidth="1"/>
    <col min="15" max="15" width="9.7109375" style="0" customWidth="1"/>
    <col min="16" max="16" width="6.00390625" style="0" customWidth="1"/>
    <col min="17" max="17" width="10.421875" style="40" customWidth="1"/>
  </cols>
  <sheetData>
    <row r="1" spans="1:13" ht="20.25">
      <c r="A1" s="1282" t="s">
        <v>821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</row>
    <row r="2" spans="1:13" ht="21" thickBot="1">
      <c r="A2" s="1283" t="s">
        <v>359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</row>
    <row r="3" spans="1:13" ht="99.75" thickTop="1">
      <c r="A3" s="1280" t="s">
        <v>188</v>
      </c>
      <c r="B3" s="43" t="s">
        <v>335</v>
      </c>
      <c r="C3" s="44"/>
      <c r="D3" s="558" t="s">
        <v>709</v>
      </c>
      <c r="E3" s="558" t="s">
        <v>267</v>
      </c>
      <c r="F3" s="558" t="s">
        <v>710</v>
      </c>
      <c r="G3" s="558" t="s">
        <v>338</v>
      </c>
      <c r="H3" s="559" t="s">
        <v>711</v>
      </c>
      <c r="I3" s="559" t="s">
        <v>712</v>
      </c>
      <c r="J3" s="559" t="s">
        <v>713</v>
      </c>
      <c r="K3" s="559" t="s">
        <v>714</v>
      </c>
      <c r="L3" s="559" t="s">
        <v>715</v>
      </c>
      <c r="M3" s="560" t="s">
        <v>337</v>
      </c>
    </row>
    <row r="4" spans="1:13" ht="15.75">
      <c r="A4" s="1281"/>
      <c r="B4" s="46" t="s">
        <v>348</v>
      </c>
      <c r="C4" s="47"/>
      <c r="D4" s="48" t="s">
        <v>350</v>
      </c>
      <c r="E4" s="49" t="s">
        <v>349</v>
      </c>
      <c r="F4" s="49" t="s">
        <v>352</v>
      </c>
      <c r="G4" s="49" t="s">
        <v>351</v>
      </c>
      <c r="H4" s="49" t="s">
        <v>191</v>
      </c>
      <c r="I4" s="49"/>
      <c r="J4" s="49" t="s">
        <v>352</v>
      </c>
      <c r="K4" s="49" t="s">
        <v>190</v>
      </c>
      <c r="L4" s="49" t="s">
        <v>192</v>
      </c>
      <c r="M4" s="51"/>
    </row>
    <row r="5" spans="1:13" ht="16.5">
      <c r="A5" s="531">
        <v>1</v>
      </c>
      <c r="B5" s="532" t="s">
        <v>362</v>
      </c>
      <c r="C5" s="533"/>
      <c r="D5" s="534">
        <v>5.7</v>
      </c>
      <c r="E5" s="535">
        <v>5.2</v>
      </c>
      <c r="F5" s="536">
        <v>2.3</v>
      </c>
      <c r="G5" s="535">
        <v>6.5</v>
      </c>
      <c r="H5" s="537">
        <v>1</v>
      </c>
      <c r="I5" s="537">
        <f>((H5*2)+(G5*5)+(F5*4)+(E5*2)+(D5*4))/17</f>
        <v>4.523529411764706</v>
      </c>
      <c r="J5" s="537">
        <v>6.4</v>
      </c>
      <c r="K5" s="537">
        <v>5.6</v>
      </c>
      <c r="L5" s="537">
        <v>5.5</v>
      </c>
      <c r="M5" s="538" t="s">
        <v>17</v>
      </c>
    </row>
    <row r="6" spans="1:13" ht="16.5">
      <c r="A6" s="548">
        <v>2</v>
      </c>
      <c r="B6" s="549" t="s">
        <v>363</v>
      </c>
      <c r="C6" s="52"/>
      <c r="D6" s="550">
        <v>6.5</v>
      </c>
      <c r="E6" s="551">
        <v>6.8</v>
      </c>
      <c r="F6" s="552">
        <v>4.1</v>
      </c>
      <c r="G6" s="551">
        <v>6.4</v>
      </c>
      <c r="H6" s="553">
        <v>5</v>
      </c>
      <c r="I6" s="553">
        <f aca="true" t="shared" si="0" ref="I6:I20">((H6*2)+(G6*5)+(F6*4)+(E6*2)+(D6*4))/17</f>
        <v>5.764705882352941</v>
      </c>
      <c r="J6" s="553">
        <v>5.5</v>
      </c>
      <c r="K6" s="553">
        <v>7</v>
      </c>
      <c r="L6" s="553">
        <v>6</v>
      </c>
      <c r="M6" s="554" t="s">
        <v>17</v>
      </c>
    </row>
    <row r="7" spans="1:13" ht="16.5">
      <c r="A7" s="548">
        <v>3</v>
      </c>
      <c r="B7" s="549" t="s">
        <v>364</v>
      </c>
      <c r="C7" s="52"/>
      <c r="D7" s="550">
        <v>5.5</v>
      </c>
      <c r="E7" s="551">
        <v>5.5</v>
      </c>
      <c r="F7" s="552">
        <v>7.9</v>
      </c>
      <c r="G7" s="551">
        <v>7</v>
      </c>
      <c r="H7" s="553">
        <v>8</v>
      </c>
      <c r="I7" s="553">
        <f t="shared" si="0"/>
        <v>6.8</v>
      </c>
      <c r="J7" s="553">
        <v>6.8</v>
      </c>
      <c r="K7" s="553">
        <v>7.5</v>
      </c>
      <c r="L7" s="553">
        <v>8</v>
      </c>
      <c r="M7" s="554" t="s">
        <v>261</v>
      </c>
    </row>
    <row r="8" spans="1:13" ht="16.5">
      <c r="A8" s="548">
        <v>4</v>
      </c>
      <c r="B8" s="549" t="s">
        <v>365</v>
      </c>
      <c r="C8" s="52"/>
      <c r="D8" s="555">
        <v>5.4</v>
      </c>
      <c r="E8" s="551">
        <v>5.7</v>
      </c>
      <c r="F8" s="552">
        <v>6.3</v>
      </c>
      <c r="G8" s="551">
        <v>5.7</v>
      </c>
      <c r="H8" s="553">
        <v>6</v>
      </c>
      <c r="I8" s="553">
        <f t="shared" si="0"/>
        <v>5.805882352941177</v>
      </c>
      <c r="J8" s="553">
        <v>5.3</v>
      </c>
      <c r="K8" s="553"/>
      <c r="L8" s="553"/>
      <c r="M8" s="554" t="s">
        <v>716</v>
      </c>
    </row>
    <row r="9" spans="1:13" ht="16.5">
      <c r="A9" s="548">
        <v>5</v>
      </c>
      <c r="B9" s="549" t="s">
        <v>366</v>
      </c>
      <c r="C9" s="52"/>
      <c r="D9" s="550">
        <v>5.7</v>
      </c>
      <c r="E9" s="551">
        <v>5.6</v>
      </c>
      <c r="F9" s="552">
        <v>5.4</v>
      </c>
      <c r="G9" s="551">
        <v>6.5</v>
      </c>
      <c r="H9" s="553">
        <v>7</v>
      </c>
      <c r="I9" s="553">
        <f t="shared" si="0"/>
        <v>6.0058823529411764</v>
      </c>
      <c r="J9" s="553">
        <v>5.4</v>
      </c>
      <c r="K9" s="553">
        <v>8</v>
      </c>
      <c r="L9" s="553">
        <v>8</v>
      </c>
      <c r="M9" s="554" t="s">
        <v>261</v>
      </c>
    </row>
    <row r="10" spans="1:13" ht="16.5">
      <c r="A10" s="548">
        <v>6</v>
      </c>
      <c r="B10" s="549" t="s">
        <v>367</v>
      </c>
      <c r="C10" s="52"/>
      <c r="D10" s="550">
        <v>5</v>
      </c>
      <c r="E10" s="551">
        <v>6.8</v>
      </c>
      <c r="F10" s="552">
        <v>5.9</v>
      </c>
      <c r="G10" s="551">
        <v>5</v>
      </c>
      <c r="H10" s="553">
        <v>5</v>
      </c>
      <c r="I10" s="553">
        <f t="shared" si="0"/>
        <v>5.423529411764706</v>
      </c>
      <c r="J10" s="553"/>
      <c r="K10" s="553"/>
      <c r="L10" s="553"/>
      <c r="M10" s="554" t="s">
        <v>142</v>
      </c>
    </row>
    <row r="11" spans="1:13" ht="16.5">
      <c r="A11" s="548">
        <v>7</v>
      </c>
      <c r="B11" s="549" t="s">
        <v>368</v>
      </c>
      <c r="C11" s="52"/>
      <c r="D11" s="550">
        <v>7.6</v>
      </c>
      <c r="E11" s="551">
        <v>5.5</v>
      </c>
      <c r="F11" s="552">
        <v>8.8</v>
      </c>
      <c r="G11" s="551">
        <v>8.9</v>
      </c>
      <c r="H11" s="553">
        <v>8</v>
      </c>
      <c r="I11" s="553">
        <f t="shared" si="0"/>
        <v>8.064705882352941</v>
      </c>
      <c r="J11" s="553">
        <v>7.3</v>
      </c>
      <c r="K11" s="553">
        <v>7.5</v>
      </c>
      <c r="L11" s="553">
        <v>8</v>
      </c>
      <c r="M11" s="554" t="s">
        <v>140</v>
      </c>
    </row>
    <row r="12" spans="1:13" ht="16.5">
      <c r="A12" s="548">
        <v>8</v>
      </c>
      <c r="B12" s="549" t="s">
        <v>369</v>
      </c>
      <c r="C12" s="52"/>
      <c r="D12" s="550">
        <v>5.8</v>
      </c>
      <c r="E12" s="551">
        <v>5</v>
      </c>
      <c r="F12" s="552">
        <v>6.3</v>
      </c>
      <c r="G12" s="551">
        <v>5.3</v>
      </c>
      <c r="H12" s="556">
        <v>5</v>
      </c>
      <c r="I12" s="553">
        <f t="shared" si="0"/>
        <v>5.582352941176471</v>
      </c>
      <c r="J12" s="556">
        <v>4.4</v>
      </c>
      <c r="K12" s="556">
        <v>5</v>
      </c>
      <c r="L12" s="556"/>
      <c r="M12" s="554" t="s">
        <v>17</v>
      </c>
    </row>
    <row r="13" spans="1:13" ht="16.5">
      <c r="A13" s="548">
        <v>9</v>
      </c>
      <c r="B13" s="549" t="s">
        <v>370</v>
      </c>
      <c r="C13" s="52"/>
      <c r="D13" s="550">
        <v>6.4</v>
      </c>
      <c r="E13" s="551">
        <v>5.6</v>
      </c>
      <c r="F13" s="552">
        <v>5.6</v>
      </c>
      <c r="G13" s="551">
        <v>6.8</v>
      </c>
      <c r="H13" s="556">
        <v>8</v>
      </c>
      <c r="I13" s="553">
        <f t="shared" si="0"/>
        <v>6.423529411764707</v>
      </c>
      <c r="J13" s="556">
        <v>7.7</v>
      </c>
      <c r="K13" s="556">
        <v>6</v>
      </c>
      <c r="L13" s="556">
        <v>6</v>
      </c>
      <c r="M13" s="554" t="s">
        <v>261</v>
      </c>
    </row>
    <row r="14" spans="1:13" ht="16.5">
      <c r="A14" s="548">
        <v>10</v>
      </c>
      <c r="B14" s="549" t="s">
        <v>371</v>
      </c>
      <c r="C14" s="52"/>
      <c r="D14" s="550">
        <v>5.4</v>
      </c>
      <c r="E14" s="551">
        <v>5.5</v>
      </c>
      <c r="F14" s="552">
        <v>2.9</v>
      </c>
      <c r="G14" s="551">
        <v>5</v>
      </c>
      <c r="H14" s="553">
        <v>6</v>
      </c>
      <c r="I14" s="553">
        <f t="shared" si="0"/>
        <v>4.776470588235294</v>
      </c>
      <c r="J14" s="553">
        <v>2.4</v>
      </c>
      <c r="K14" s="553">
        <v>6.1</v>
      </c>
      <c r="L14" s="553">
        <v>6</v>
      </c>
      <c r="M14" s="554" t="s">
        <v>716</v>
      </c>
    </row>
    <row r="15" spans="1:13" ht="16.5">
      <c r="A15" s="548">
        <v>11</v>
      </c>
      <c r="B15" s="549" t="s">
        <v>372</v>
      </c>
      <c r="C15" s="52"/>
      <c r="D15" s="550">
        <v>5.8</v>
      </c>
      <c r="E15" s="551">
        <v>5.2</v>
      </c>
      <c r="F15" s="552">
        <v>7.3</v>
      </c>
      <c r="G15" s="551">
        <v>6.5</v>
      </c>
      <c r="H15" s="557">
        <v>5</v>
      </c>
      <c r="I15" s="553">
        <f t="shared" si="0"/>
        <v>6.194117647058825</v>
      </c>
      <c r="J15" s="557">
        <v>6</v>
      </c>
      <c r="K15" s="557">
        <v>6.3</v>
      </c>
      <c r="L15" s="557">
        <v>6</v>
      </c>
      <c r="M15" s="554" t="s">
        <v>261</v>
      </c>
    </row>
    <row r="16" spans="1:13" ht="16.5">
      <c r="A16" s="548">
        <v>12</v>
      </c>
      <c r="B16" s="549" t="s">
        <v>373</v>
      </c>
      <c r="C16" s="52"/>
      <c r="D16" s="550">
        <v>6.3</v>
      </c>
      <c r="E16" s="551">
        <v>6.8</v>
      </c>
      <c r="F16" s="552">
        <v>7.3</v>
      </c>
      <c r="G16" s="551">
        <v>7</v>
      </c>
      <c r="H16" s="553">
        <v>7</v>
      </c>
      <c r="I16" s="553">
        <f t="shared" si="0"/>
        <v>6.882352941176471</v>
      </c>
      <c r="J16" s="553">
        <v>6.2</v>
      </c>
      <c r="K16" s="553">
        <v>7.1</v>
      </c>
      <c r="L16" s="553">
        <v>6</v>
      </c>
      <c r="M16" s="554" t="s">
        <v>261</v>
      </c>
    </row>
    <row r="17" spans="1:13" ht="16.5">
      <c r="A17" s="548">
        <v>13</v>
      </c>
      <c r="B17" s="549" t="s">
        <v>374</v>
      </c>
      <c r="C17" s="52"/>
      <c r="D17" s="550">
        <v>5.9</v>
      </c>
      <c r="E17" s="551">
        <v>6.8</v>
      </c>
      <c r="F17" s="552">
        <v>2.4</v>
      </c>
      <c r="G17" s="551">
        <v>6.8</v>
      </c>
      <c r="H17" s="556">
        <v>5</v>
      </c>
      <c r="I17" s="553">
        <f t="shared" si="0"/>
        <v>5.341176470588236</v>
      </c>
      <c r="J17" s="556">
        <v>6.1</v>
      </c>
      <c r="K17" s="556">
        <v>6.1</v>
      </c>
      <c r="L17" s="556">
        <v>6</v>
      </c>
      <c r="M17" s="554" t="s">
        <v>17</v>
      </c>
    </row>
    <row r="18" spans="1:13" ht="16.5">
      <c r="A18" s="548">
        <v>14</v>
      </c>
      <c r="B18" s="549" t="s">
        <v>375</v>
      </c>
      <c r="C18" s="52"/>
      <c r="D18" s="550">
        <v>7.2</v>
      </c>
      <c r="E18" s="551">
        <v>6.8</v>
      </c>
      <c r="F18" s="552">
        <v>7.9</v>
      </c>
      <c r="G18" s="551">
        <v>7.1</v>
      </c>
      <c r="H18" s="556">
        <v>7</v>
      </c>
      <c r="I18" s="553">
        <f t="shared" si="0"/>
        <v>7.26470588235294</v>
      </c>
      <c r="J18" s="556">
        <v>6.3</v>
      </c>
      <c r="K18" s="556">
        <v>7</v>
      </c>
      <c r="L18" s="556">
        <v>7</v>
      </c>
      <c r="M18" s="554" t="s">
        <v>140</v>
      </c>
    </row>
    <row r="19" spans="1:13" ht="16.5">
      <c r="A19" s="548">
        <v>15</v>
      </c>
      <c r="B19" s="549" t="s">
        <v>376</v>
      </c>
      <c r="C19" s="52"/>
      <c r="D19" s="550">
        <v>6.7</v>
      </c>
      <c r="E19" s="551">
        <v>5.7</v>
      </c>
      <c r="F19" s="552">
        <v>6</v>
      </c>
      <c r="G19" s="551">
        <v>5.5</v>
      </c>
      <c r="H19" s="556">
        <v>6</v>
      </c>
      <c r="I19" s="553">
        <f t="shared" si="0"/>
        <v>5.982352941176471</v>
      </c>
      <c r="J19" s="556">
        <v>5.8</v>
      </c>
      <c r="K19" s="556">
        <v>6.5</v>
      </c>
      <c r="L19" s="556">
        <v>6.5</v>
      </c>
      <c r="M19" s="554" t="s">
        <v>17</v>
      </c>
    </row>
    <row r="20" spans="1:13" ht="16.5">
      <c r="A20" s="539">
        <v>16</v>
      </c>
      <c r="B20" s="540" t="s">
        <v>377</v>
      </c>
      <c r="C20" s="541"/>
      <c r="D20" s="542">
        <v>6.2</v>
      </c>
      <c r="E20" s="543">
        <v>5.5</v>
      </c>
      <c r="F20" s="544">
        <v>5</v>
      </c>
      <c r="G20" s="543">
        <v>5.7</v>
      </c>
      <c r="H20" s="545">
        <v>5</v>
      </c>
      <c r="I20" s="546">
        <f t="shared" si="0"/>
        <v>5.547058823529412</v>
      </c>
      <c r="J20" s="545">
        <v>7.5</v>
      </c>
      <c r="K20" s="545">
        <v>6.1</v>
      </c>
      <c r="L20" s="545">
        <v>6</v>
      </c>
      <c r="M20" s="547" t="s">
        <v>17</v>
      </c>
    </row>
    <row r="21" ht="12.75"/>
    <row r="22" ht="12.75"/>
    <row r="23" ht="12.75"/>
  </sheetData>
  <sheetProtection/>
  <mergeCells count="3">
    <mergeCell ref="A3:A4"/>
    <mergeCell ref="A1:M1"/>
    <mergeCell ref="A2:M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7109375" style="14" customWidth="1"/>
    <col min="2" max="2" width="12.140625" style="14" customWidth="1"/>
    <col min="3" max="3" width="9.421875" style="14" customWidth="1"/>
    <col min="4" max="21" width="3.7109375" style="14" customWidth="1"/>
    <col min="22" max="22" width="4.57421875" style="57" customWidth="1"/>
    <col min="23" max="23" width="5.421875" style="57" customWidth="1"/>
    <col min="24" max="24" width="6.140625" style="14" customWidth="1"/>
    <col min="25" max="49" width="3.7109375" style="14" customWidth="1"/>
    <col min="50" max="50" width="3.7109375" style="56" customWidth="1"/>
    <col min="51" max="51" width="5.28125" style="56" customWidth="1"/>
    <col min="52" max="52" width="5.7109375" style="56" customWidth="1"/>
    <col min="53" max="53" width="6.57421875" style="56" customWidth="1"/>
    <col min="54" max="54" width="4.57421875" style="56" customWidth="1"/>
    <col min="55" max="55" width="4.8515625" style="56" customWidth="1"/>
    <col min="56" max="56" width="7.00390625" style="56" customWidth="1"/>
    <col min="57" max="16384" width="9.140625" style="56" customWidth="1"/>
  </cols>
  <sheetData>
    <row r="1" spans="1:56" ht="24.75" customHeight="1">
      <c r="A1" s="1009" t="s">
        <v>818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  <c r="AL1" s="1009"/>
      <c r="AM1" s="1009"/>
      <c r="AN1" s="1009"/>
      <c r="AO1" s="1009"/>
      <c r="AP1" s="1009"/>
      <c r="AQ1" s="1009"/>
      <c r="AR1" s="1009"/>
      <c r="AS1" s="1009"/>
      <c r="AT1" s="1009"/>
      <c r="AU1" s="1009"/>
      <c r="AV1" s="1009"/>
      <c r="AW1" s="1009"/>
      <c r="AX1" s="1009"/>
      <c r="AY1" s="1009"/>
      <c r="AZ1" s="1009"/>
      <c r="BA1" s="1009"/>
      <c r="BB1" s="1009"/>
      <c r="BC1" s="1009"/>
      <c r="BD1" s="1009"/>
    </row>
    <row r="2" spans="1:56" ht="24.75" customHeight="1">
      <c r="A2" s="1010" t="s">
        <v>396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0"/>
      <c r="AT2" s="1010"/>
      <c r="AU2" s="1010"/>
      <c r="AV2" s="1010"/>
      <c r="AW2" s="1010"/>
      <c r="AX2" s="1010"/>
      <c r="AY2" s="1010"/>
      <c r="AZ2" s="1010"/>
      <c r="BA2" s="1010"/>
      <c r="BB2" s="1010"/>
      <c r="BC2" s="1010"/>
      <c r="BD2" s="1010"/>
    </row>
    <row r="3" spans="3:8" ht="7.5" customHeight="1" thickBot="1">
      <c r="C3" s="210"/>
      <c r="D3" s="210"/>
      <c r="E3" s="210"/>
      <c r="F3" s="210"/>
      <c r="G3" s="210"/>
      <c r="H3" s="210"/>
    </row>
    <row r="4" spans="1:56" ht="29.25" customHeight="1" thickTop="1">
      <c r="A4" s="1015" t="s">
        <v>397</v>
      </c>
      <c r="B4" s="1022" t="s">
        <v>87</v>
      </c>
      <c r="C4" s="1023"/>
      <c r="D4" s="1011" t="s">
        <v>398</v>
      </c>
      <c r="E4" s="1012"/>
      <c r="F4" s="1013" t="s">
        <v>399</v>
      </c>
      <c r="G4" s="1014"/>
      <c r="H4" s="1011" t="s">
        <v>400</v>
      </c>
      <c r="I4" s="1012"/>
      <c r="J4" s="1011" t="s">
        <v>401</v>
      </c>
      <c r="K4" s="1012"/>
      <c r="L4" s="1013" t="s">
        <v>402</v>
      </c>
      <c r="M4" s="1014"/>
      <c r="N4" s="1011" t="s">
        <v>403</v>
      </c>
      <c r="O4" s="1012"/>
      <c r="P4" s="1011" t="s">
        <v>404</v>
      </c>
      <c r="Q4" s="1012"/>
      <c r="R4" s="1011" t="s">
        <v>405</v>
      </c>
      <c r="S4" s="1012"/>
      <c r="T4" s="1011" t="s">
        <v>406</v>
      </c>
      <c r="U4" s="1012"/>
      <c r="V4" s="1011" t="s">
        <v>407</v>
      </c>
      <c r="W4" s="1012"/>
      <c r="X4" s="209" t="s">
        <v>408</v>
      </c>
      <c r="Y4" s="1020" t="s">
        <v>409</v>
      </c>
      <c r="Z4" s="1021"/>
      <c r="AA4" s="1018" t="s">
        <v>410</v>
      </c>
      <c r="AB4" s="1019"/>
      <c r="AC4" s="1020" t="s">
        <v>411</v>
      </c>
      <c r="AD4" s="1021"/>
      <c r="AE4" s="1020" t="s">
        <v>412</v>
      </c>
      <c r="AF4" s="1021"/>
      <c r="AG4" s="1028" t="s">
        <v>413</v>
      </c>
      <c r="AH4" s="1029"/>
      <c r="AI4" s="1028" t="s">
        <v>414</v>
      </c>
      <c r="AJ4" s="1029"/>
      <c r="AK4" s="1020" t="s">
        <v>415</v>
      </c>
      <c r="AL4" s="1021"/>
      <c r="AM4" s="1020" t="s">
        <v>416</v>
      </c>
      <c r="AN4" s="1021"/>
      <c r="AO4" s="1020" t="s">
        <v>417</v>
      </c>
      <c r="AP4" s="1021"/>
      <c r="AQ4" s="1020" t="s">
        <v>418</v>
      </c>
      <c r="AR4" s="1021"/>
      <c r="AS4" s="1020" t="s">
        <v>419</v>
      </c>
      <c r="AT4" s="1021"/>
      <c r="AU4" s="1011" t="s">
        <v>420</v>
      </c>
      <c r="AV4" s="1012"/>
      <c r="AW4" s="1020" t="s">
        <v>421</v>
      </c>
      <c r="AX4" s="1021"/>
      <c r="AY4" s="1011" t="s">
        <v>422</v>
      </c>
      <c r="AZ4" s="1012"/>
      <c r="BA4" s="209" t="s">
        <v>423</v>
      </c>
      <c r="BB4" s="1030" t="s">
        <v>219</v>
      </c>
      <c r="BC4" s="1031"/>
      <c r="BD4" s="1032" t="s">
        <v>424</v>
      </c>
    </row>
    <row r="5" spans="1:56" ht="18" customHeight="1">
      <c r="A5" s="1016"/>
      <c r="B5" s="1024"/>
      <c r="C5" s="1025"/>
      <c r="D5" s="204" t="s">
        <v>90</v>
      </c>
      <c r="E5" s="204"/>
      <c r="F5" s="204" t="s">
        <v>88</v>
      </c>
      <c r="G5" s="204"/>
      <c r="H5" s="204" t="s">
        <v>90</v>
      </c>
      <c r="I5" s="204"/>
      <c r="J5" s="204" t="s">
        <v>88</v>
      </c>
      <c r="K5" s="204"/>
      <c r="L5" s="204" t="s">
        <v>88</v>
      </c>
      <c r="M5" s="204"/>
      <c r="N5" s="204" t="s">
        <v>220</v>
      </c>
      <c r="O5" s="204"/>
      <c r="P5" s="204" t="s">
        <v>90</v>
      </c>
      <c r="Q5" s="204"/>
      <c r="R5" s="204" t="s">
        <v>88</v>
      </c>
      <c r="S5" s="204"/>
      <c r="T5" s="204" t="s">
        <v>90</v>
      </c>
      <c r="U5" s="204"/>
      <c r="V5" s="205"/>
      <c r="W5" s="205"/>
      <c r="X5" s="211"/>
      <c r="Y5" s="206" t="s">
        <v>88</v>
      </c>
      <c r="Z5" s="206"/>
      <c r="AA5" s="206" t="s">
        <v>90</v>
      </c>
      <c r="AB5" s="206"/>
      <c r="AC5" s="206" t="s">
        <v>88</v>
      </c>
      <c r="AD5" s="206"/>
      <c r="AE5" s="206" t="s">
        <v>88</v>
      </c>
      <c r="AF5" s="206"/>
      <c r="AG5" s="206" t="s">
        <v>91</v>
      </c>
      <c r="AH5" s="206"/>
      <c r="AI5" s="206" t="s">
        <v>425</v>
      </c>
      <c r="AJ5" s="206"/>
      <c r="AK5" s="206" t="s">
        <v>91</v>
      </c>
      <c r="AL5" s="206"/>
      <c r="AM5" s="206" t="s">
        <v>91</v>
      </c>
      <c r="AN5" s="206"/>
      <c r="AO5" s="206" t="s">
        <v>88</v>
      </c>
      <c r="AP5" s="206"/>
      <c r="AQ5" s="206" t="s">
        <v>88</v>
      </c>
      <c r="AR5" s="206"/>
      <c r="AS5" s="206" t="s">
        <v>88</v>
      </c>
      <c r="AT5" s="206"/>
      <c r="AU5" s="206" t="s">
        <v>88</v>
      </c>
      <c r="AV5" s="206"/>
      <c r="AW5" s="206" t="s">
        <v>88</v>
      </c>
      <c r="AX5" s="206"/>
      <c r="AY5" s="207"/>
      <c r="AZ5" s="207"/>
      <c r="BA5" s="211"/>
      <c r="BB5" s="207"/>
      <c r="BC5" s="207"/>
      <c r="BD5" s="1033"/>
    </row>
    <row r="6" spans="1:56" ht="18" customHeight="1">
      <c r="A6" s="1017"/>
      <c r="B6" s="1026"/>
      <c r="C6" s="1027"/>
      <c r="D6" s="206" t="s">
        <v>194</v>
      </c>
      <c r="E6" s="206" t="s">
        <v>195</v>
      </c>
      <c r="F6" s="206" t="s">
        <v>194</v>
      </c>
      <c r="G6" s="206" t="s">
        <v>195</v>
      </c>
      <c r="H6" s="206" t="s">
        <v>194</v>
      </c>
      <c r="I6" s="206" t="s">
        <v>195</v>
      </c>
      <c r="J6" s="206" t="s">
        <v>194</v>
      </c>
      <c r="K6" s="206" t="s">
        <v>195</v>
      </c>
      <c r="L6" s="206" t="s">
        <v>194</v>
      </c>
      <c r="M6" s="206" t="s">
        <v>195</v>
      </c>
      <c r="N6" s="206" t="s">
        <v>194</v>
      </c>
      <c r="O6" s="206" t="s">
        <v>195</v>
      </c>
      <c r="P6" s="206" t="s">
        <v>194</v>
      </c>
      <c r="Q6" s="206" t="s">
        <v>195</v>
      </c>
      <c r="R6" s="206" t="s">
        <v>194</v>
      </c>
      <c r="S6" s="206" t="s">
        <v>195</v>
      </c>
      <c r="T6" s="206" t="s">
        <v>194</v>
      </c>
      <c r="U6" s="206" t="s">
        <v>195</v>
      </c>
      <c r="V6" s="208" t="s">
        <v>196</v>
      </c>
      <c r="W6" s="208" t="s">
        <v>193</v>
      </c>
      <c r="X6" s="211"/>
      <c r="Y6" s="206" t="s">
        <v>194</v>
      </c>
      <c r="Z6" s="206" t="s">
        <v>195</v>
      </c>
      <c r="AA6" s="206" t="s">
        <v>194</v>
      </c>
      <c r="AB6" s="206" t="s">
        <v>195</v>
      </c>
      <c r="AC6" s="206" t="s">
        <v>194</v>
      </c>
      <c r="AD6" s="206" t="s">
        <v>195</v>
      </c>
      <c r="AE6" s="206" t="s">
        <v>194</v>
      </c>
      <c r="AF6" s="206" t="s">
        <v>195</v>
      </c>
      <c r="AG6" s="206" t="s">
        <v>194</v>
      </c>
      <c r="AH6" s="206" t="s">
        <v>195</v>
      </c>
      <c r="AI6" s="206" t="s">
        <v>194</v>
      </c>
      <c r="AJ6" s="206" t="s">
        <v>195</v>
      </c>
      <c r="AK6" s="206" t="s">
        <v>194</v>
      </c>
      <c r="AL6" s="206" t="s">
        <v>195</v>
      </c>
      <c r="AM6" s="206" t="s">
        <v>194</v>
      </c>
      <c r="AN6" s="206" t="s">
        <v>195</v>
      </c>
      <c r="AO6" s="206" t="s">
        <v>194</v>
      </c>
      <c r="AP6" s="206" t="s">
        <v>195</v>
      </c>
      <c r="AQ6" s="20" t="s">
        <v>194</v>
      </c>
      <c r="AR6" s="20" t="s">
        <v>195</v>
      </c>
      <c r="AS6" s="20" t="s">
        <v>194</v>
      </c>
      <c r="AT6" s="20" t="s">
        <v>195</v>
      </c>
      <c r="AU6" s="20" t="s">
        <v>194</v>
      </c>
      <c r="AV6" s="20" t="s">
        <v>195</v>
      </c>
      <c r="AW6" s="20" t="s">
        <v>194</v>
      </c>
      <c r="AX6" s="20" t="s">
        <v>195</v>
      </c>
      <c r="AY6" s="208" t="s">
        <v>194</v>
      </c>
      <c r="AZ6" s="208" t="s">
        <v>195</v>
      </c>
      <c r="BA6" s="211"/>
      <c r="BB6" s="208" t="s">
        <v>194</v>
      </c>
      <c r="BC6" s="208" t="s">
        <v>195</v>
      </c>
      <c r="BD6" s="1034"/>
    </row>
    <row r="7" spans="1:56" ht="18" customHeight="1">
      <c r="A7" s="215">
        <v>1</v>
      </c>
      <c r="B7" s="216" t="s">
        <v>426</v>
      </c>
      <c r="C7" s="217" t="s">
        <v>92</v>
      </c>
      <c r="D7" s="218">
        <v>5.8</v>
      </c>
      <c r="E7" s="218">
        <v>2</v>
      </c>
      <c r="F7" s="218">
        <v>6.5</v>
      </c>
      <c r="G7" s="218">
        <v>2.5</v>
      </c>
      <c r="H7" s="218">
        <v>6.2</v>
      </c>
      <c r="I7" s="218">
        <v>2.5</v>
      </c>
      <c r="J7" s="218">
        <v>5.8</v>
      </c>
      <c r="K7" s="218">
        <v>2</v>
      </c>
      <c r="L7" s="218">
        <v>6.2</v>
      </c>
      <c r="M7" s="218">
        <v>2</v>
      </c>
      <c r="N7" s="218">
        <v>6.3</v>
      </c>
      <c r="O7" s="218">
        <v>2</v>
      </c>
      <c r="P7" s="218">
        <v>4.4</v>
      </c>
      <c r="Q7" s="218">
        <v>1</v>
      </c>
      <c r="R7" s="218">
        <v>6.3</v>
      </c>
      <c r="S7" s="218">
        <v>2</v>
      </c>
      <c r="T7" s="218">
        <v>6.3</v>
      </c>
      <c r="U7" s="218">
        <v>2</v>
      </c>
      <c r="V7" s="219">
        <f>(D7*3+F7*2+H7*3+J7*2+L7*2+N7*3+P7*3+R7*2+T7*3)/23</f>
        <v>5.939130434782609</v>
      </c>
      <c r="W7" s="219">
        <f>(E7*3+G7*2+I7*3+K7*2+M7*2+O7*3+Q7*3+S7*2+U7*3)/23</f>
        <v>1.9782608695652173</v>
      </c>
      <c r="X7" s="218" t="s">
        <v>427</v>
      </c>
      <c r="Y7" s="23">
        <v>6.6</v>
      </c>
      <c r="Z7" s="23">
        <v>2.5</v>
      </c>
      <c r="AA7" s="23">
        <v>6.6</v>
      </c>
      <c r="AB7" s="23">
        <v>2.5</v>
      </c>
      <c r="AC7" s="23">
        <v>5.8</v>
      </c>
      <c r="AD7" s="23">
        <v>2</v>
      </c>
      <c r="AE7" s="23">
        <v>6.3</v>
      </c>
      <c r="AF7" s="23">
        <v>2</v>
      </c>
      <c r="AG7" s="23">
        <v>7.2</v>
      </c>
      <c r="AH7" s="23">
        <v>3</v>
      </c>
      <c r="AI7" s="23">
        <v>7.8</v>
      </c>
      <c r="AJ7" s="23">
        <v>3</v>
      </c>
      <c r="AK7" s="220">
        <v>7</v>
      </c>
      <c r="AL7" s="23">
        <v>3</v>
      </c>
      <c r="AM7" s="23">
        <v>7.9</v>
      </c>
      <c r="AN7" s="23">
        <v>3</v>
      </c>
      <c r="AO7" s="23">
        <v>7</v>
      </c>
      <c r="AP7" s="23">
        <v>3</v>
      </c>
      <c r="AQ7" s="23">
        <v>5.8</v>
      </c>
      <c r="AR7" s="23">
        <v>2</v>
      </c>
      <c r="AS7" s="23">
        <v>5.5</v>
      </c>
      <c r="AT7" s="23">
        <v>2</v>
      </c>
      <c r="AU7" s="23">
        <v>4</v>
      </c>
      <c r="AV7" s="23">
        <v>1</v>
      </c>
      <c r="AW7" s="23">
        <v>7.1</v>
      </c>
      <c r="AX7" s="23">
        <v>3</v>
      </c>
      <c r="AY7" s="219">
        <f>(Y7*2+AA7*3+AC7*2+AE7*2+AG7*1+AI7*2+AK7*1+AM7*1+AO7*2+AQ7*2+AS7*2+AU7*2+AW7*2)/24</f>
        <v>6.404166666666666</v>
      </c>
      <c r="AZ7" s="219">
        <f>(Z7*2+AB7*3+AD7*2+AF7*2+AH7*1+AJ7*2+AL7*1+AN7*1+AP7*2+AR7*2+AT7*2+AV7*2+AX7*2)/24</f>
        <v>2.3958333333333335</v>
      </c>
      <c r="BA7" s="218" t="s">
        <v>17</v>
      </c>
      <c r="BB7" s="219">
        <f>(D7*3+F7*2+H7*3+J7*2+L7*2+N7*3+P7*3+R7*2+T7*3+Y7*2+AA7*3+AC7*2+AE7*2+AG7*1+AI7*2+AK7*1+AM7*1+AO7*2+AQ7*2+AS7*2+AU7*2+AW7*2)/47</f>
        <v>6.17659574468085</v>
      </c>
      <c r="BC7" s="219">
        <f>(E7*3+G7*2+I7*3+K7*2+M7*2+O7*3+Q7*3+S7*2+U7*3+Z7*2+AB7*3+AD7*2+AF7*2+AH7*1+AJ7*2+AL7*1+AN7*1+AP7*2+AR7*2+AT7*2+AV7*2+AX7*2)/47</f>
        <v>2.1914893617021276</v>
      </c>
      <c r="BD7" s="221" t="s">
        <v>17</v>
      </c>
    </row>
    <row r="8" spans="1:56" ht="18" customHeight="1">
      <c r="A8" s="227">
        <v>2</v>
      </c>
      <c r="B8" s="228" t="s">
        <v>428</v>
      </c>
      <c r="C8" s="229" t="s">
        <v>23</v>
      </c>
      <c r="D8" s="230">
        <v>6.2</v>
      </c>
      <c r="E8" s="230">
        <v>2</v>
      </c>
      <c r="F8" s="230">
        <v>6.9</v>
      </c>
      <c r="G8" s="230">
        <v>2.5</v>
      </c>
      <c r="H8" s="230">
        <v>6.8</v>
      </c>
      <c r="I8" s="230">
        <v>2.5</v>
      </c>
      <c r="J8" s="230">
        <v>7</v>
      </c>
      <c r="K8" s="230">
        <v>3</v>
      </c>
      <c r="L8" s="230">
        <v>5.9</v>
      </c>
      <c r="M8" s="230">
        <v>2</v>
      </c>
      <c r="N8" s="230">
        <v>7</v>
      </c>
      <c r="O8" s="230">
        <v>3</v>
      </c>
      <c r="P8" s="230">
        <v>6.8</v>
      </c>
      <c r="Q8" s="230">
        <v>2.5</v>
      </c>
      <c r="R8" s="230">
        <v>7.2</v>
      </c>
      <c r="S8" s="230">
        <v>3</v>
      </c>
      <c r="T8" s="230">
        <v>7.1</v>
      </c>
      <c r="U8" s="230">
        <v>3</v>
      </c>
      <c r="V8" s="231">
        <f aca="true" t="shared" si="0" ref="V8:W39">(D8*3+F8*2+H8*3+J8*2+L8*2+N8*3+P8*3+R8*2+T8*3)/23</f>
        <v>6.769565217391304</v>
      </c>
      <c r="W8" s="231">
        <f t="shared" si="0"/>
        <v>2.608695652173913</v>
      </c>
      <c r="X8" s="230" t="s">
        <v>339</v>
      </c>
      <c r="Y8" s="18">
        <v>4</v>
      </c>
      <c r="Z8" s="18">
        <v>1</v>
      </c>
      <c r="AA8" s="18">
        <v>1</v>
      </c>
      <c r="AB8" s="18">
        <v>0</v>
      </c>
      <c r="AC8" s="18">
        <v>6.8</v>
      </c>
      <c r="AD8" s="18">
        <v>2.5</v>
      </c>
      <c r="AE8" s="18">
        <v>5.3</v>
      </c>
      <c r="AF8" s="18">
        <v>1.5</v>
      </c>
      <c r="AG8" s="18">
        <v>7.8</v>
      </c>
      <c r="AH8" s="18">
        <v>3</v>
      </c>
      <c r="AI8" s="18">
        <v>1.6</v>
      </c>
      <c r="AJ8" s="18">
        <v>0</v>
      </c>
      <c r="AK8" s="232">
        <v>6.6</v>
      </c>
      <c r="AL8" s="18">
        <v>2.5</v>
      </c>
      <c r="AM8" s="18">
        <v>8.8</v>
      </c>
      <c r="AN8" s="18">
        <v>4</v>
      </c>
      <c r="AO8" s="18">
        <v>6</v>
      </c>
      <c r="AP8" s="18">
        <v>2</v>
      </c>
      <c r="AQ8" s="18">
        <v>5.3</v>
      </c>
      <c r="AR8" s="18">
        <v>1.5</v>
      </c>
      <c r="AS8" s="18">
        <v>3.8</v>
      </c>
      <c r="AT8" s="18">
        <v>0</v>
      </c>
      <c r="AU8" s="18">
        <v>5.9</v>
      </c>
      <c r="AV8" s="18">
        <v>2</v>
      </c>
      <c r="AW8" s="18">
        <v>6</v>
      </c>
      <c r="AX8" s="18">
        <v>2</v>
      </c>
      <c r="AY8" s="231">
        <f aca="true" t="shared" si="1" ref="AY8:AZ39">(Y8*2+AA8*3+AC8*2+AE8*2+AG8*1+AI8*2+AK8*1+AM8*1+AO8*2+AQ8*2+AS8*2+AU8*2+AW8*2)/24</f>
        <v>4.816666666666666</v>
      </c>
      <c r="AZ8" s="231">
        <f t="shared" si="1"/>
        <v>1.4375</v>
      </c>
      <c r="BA8" s="230" t="s">
        <v>427</v>
      </c>
      <c r="BB8" s="231">
        <f aca="true" t="shared" si="2" ref="BB8:BC39">(D8*3+F8*2+H8*3+J8*2+L8*2+N8*3+P8*3+R8*2+T8*3+Y8*2+AA8*3+AC8*2+AE8*2+AG8*1+AI8*2+AK8*1+AM8*1+AO8*2+AQ8*2+AS8*2+AU8*2+AW8*2)/47</f>
        <v>5.7723404255319135</v>
      </c>
      <c r="BC8" s="231">
        <f t="shared" si="2"/>
        <v>2.0106382978723403</v>
      </c>
      <c r="BD8" s="233" t="s">
        <v>17</v>
      </c>
    </row>
    <row r="9" spans="1:56" ht="18" customHeight="1">
      <c r="A9" s="227">
        <v>3</v>
      </c>
      <c r="B9" s="228" t="s">
        <v>94</v>
      </c>
      <c r="C9" s="229" t="s">
        <v>95</v>
      </c>
      <c r="D9" s="230">
        <v>4.9</v>
      </c>
      <c r="E9" s="230">
        <v>1</v>
      </c>
      <c r="F9" s="230">
        <v>5.2</v>
      </c>
      <c r="G9" s="230">
        <v>1.5</v>
      </c>
      <c r="H9" s="230">
        <v>6.5</v>
      </c>
      <c r="I9" s="230">
        <v>2.5</v>
      </c>
      <c r="J9" s="230">
        <v>5.7</v>
      </c>
      <c r="K9" s="230">
        <v>2</v>
      </c>
      <c r="L9" s="230">
        <v>6.1</v>
      </c>
      <c r="M9" s="230">
        <v>2</v>
      </c>
      <c r="N9" s="230">
        <v>6.3</v>
      </c>
      <c r="O9" s="230">
        <v>2</v>
      </c>
      <c r="P9" s="230">
        <v>7.4</v>
      </c>
      <c r="Q9" s="230">
        <v>3</v>
      </c>
      <c r="R9" s="230">
        <v>5.8</v>
      </c>
      <c r="S9" s="230">
        <v>2</v>
      </c>
      <c r="T9" s="230">
        <v>6.4</v>
      </c>
      <c r="U9" s="230">
        <v>2</v>
      </c>
      <c r="V9" s="231">
        <f t="shared" si="0"/>
        <v>6.091304347826087</v>
      </c>
      <c r="W9" s="231">
        <f t="shared" si="0"/>
        <v>2.0217391304347827</v>
      </c>
      <c r="X9" s="230" t="s">
        <v>17</v>
      </c>
      <c r="Y9" s="18">
        <v>6.3</v>
      </c>
      <c r="Z9" s="18">
        <v>2</v>
      </c>
      <c r="AA9" s="18">
        <v>6.5</v>
      </c>
      <c r="AB9" s="18">
        <v>2.5</v>
      </c>
      <c r="AC9" s="18">
        <v>7.1</v>
      </c>
      <c r="AD9" s="18">
        <v>3</v>
      </c>
      <c r="AE9" s="18">
        <v>5.5</v>
      </c>
      <c r="AF9" s="18">
        <v>2</v>
      </c>
      <c r="AG9" s="18">
        <v>7</v>
      </c>
      <c r="AH9" s="18">
        <v>3</v>
      </c>
      <c r="AI9" s="18">
        <v>5.5</v>
      </c>
      <c r="AJ9" s="18">
        <v>2</v>
      </c>
      <c r="AK9" s="232">
        <v>6.6</v>
      </c>
      <c r="AL9" s="18">
        <v>2.5</v>
      </c>
      <c r="AM9" s="18">
        <v>7.1</v>
      </c>
      <c r="AN9" s="18">
        <v>3</v>
      </c>
      <c r="AO9" s="18">
        <v>6.3</v>
      </c>
      <c r="AP9" s="18">
        <v>2</v>
      </c>
      <c r="AQ9" s="18">
        <v>6.6</v>
      </c>
      <c r="AR9" s="18">
        <v>2.5</v>
      </c>
      <c r="AS9" s="18">
        <v>5.3</v>
      </c>
      <c r="AT9" s="18">
        <v>1.5</v>
      </c>
      <c r="AU9" s="18">
        <v>5.8</v>
      </c>
      <c r="AV9" s="18">
        <v>2</v>
      </c>
      <c r="AW9" s="18">
        <v>7.1</v>
      </c>
      <c r="AX9" s="18">
        <v>3</v>
      </c>
      <c r="AY9" s="231">
        <f t="shared" si="1"/>
        <v>6.299999999999998</v>
      </c>
      <c r="AZ9" s="231">
        <f t="shared" si="1"/>
        <v>2.3333333333333335</v>
      </c>
      <c r="BA9" s="230" t="s">
        <v>17</v>
      </c>
      <c r="BB9" s="231">
        <f t="shared" si="2"/>
        <v>6.197872340425531</v>
      </c>
      <c r="BC9" s="231">
        <f t="shared" si="2"/>
        <v>2.1808510638297873</v>
      </c>
      <c r="BD9" s="233" t="s">
        <v>17</v>
      </c>
    </row>
    <row r="10" spans="1:56" ht="18" customHeight="1">
      <c r="A10" s="227">
        <v>4</v>
      </c>
      <c r="B10" s="228" t="s">
        <v>96</v>
      </c>
      <c r="C10" s="229" t="s">
        <v>97</v>
      </c>
      <c r="D10" s="230">
        <v>5.1</v>
      </c>
      <c r="E10" s="230">
        <v>1.5</v>
      </c>
      <c r="F10" s="230">
        <v>5.8</v>
      </c>
      <c r="G10" s="230">
        <v>2</v>
      </c>
      <c r="H10" s="230">
        <v>6.3</v>
      </c>
      <c r="I10" s="230">
        <v>2</v>
      </c>
      <c r="J10" s="230">
        <v>4.9</v>
      </c>
      <c r="K10" s="230">
        <v>1</v>
      </c>
      <c r="L10" s="230">
        <v>6.2</v>
      </c>
      <c r="M10" s="230">
        <v>2</v>
      </c>
      <c r="N10" s="230">
        <v>6.1</v>
      </c>
      <c r="O10" s="230">
        <v>2</v>
      </c>
      <c r="P10" s="230">
        <v>7.3</v>
      </c>
      <c r="Q10" s="230">
        <v>3</v>
      </c>
      <c r="R10" s="230">
        <v>4</v>
      </c>
      <c r="S10" s="230">
        <v>1</v>
      </c>
      <c r="T10" s="230">
        <v>6.6</v>
      </c>
      <c r="U10" s="230">
        <v>2.5</v>
      </c>
      <c r="V10" s="231">
        <f t="shared" si="0"/>
        <v>5.913043478260869</v>
      </c>
      <c r="W10" s="231">
        <f t="shared" si="0"/>
        <v>1.9565217391304348</v>
      </c>
      <c r="X10" s="230" t="s">
        <v>427</v>
      </c>
      <c r="Y10" s="18">
        <v>5.1</v>
      </c>
      <c r="Z10" s="18">
        <v>1.5</v>
      </c>
      <c r="AA10" s="18">
        <v>5.1</v>
      </c>
      <c r="AB10" s="18">
        <v>1.5</v>
      </c>
      <c r="AC10" s="18">
        <v>6.2</v>
      </c>
      <c r="AD10" s="18">
        <v>2</v>
      </c>
      <c r="AE10" s="18">
        <v>6.4</v>
      </c>
      <c r="AF10" s="18">
        <v>2</v>
      </c>
      <c r="AG10" s="18">
        <v>7.1</v>
      </c>
      <c r="AH10" s="18">
        <v>3</v>
      </c>
      <c r="AI10" s="18">
        <v>5.5</v>
      </c>
      <c r="AJ10" s="18">
        <v>2</v>
      </c>
      <c r="AK10" s="232">
        <v>6.6</v>
      </c>
      <c r="AL10" s="18">
        <v>2.5</v>
      </c>
      <c r="AM10" s="18">
        <v>7.3</v>
      </c>
      <c r="AN10" s="18">
        <v>3</v>
      </c>
      <c r="AO10" s="18">
        <v>5.3</v>
      </c>
      <c r="AP10" s="18">
        <v>1.5</v>
      </c>
      <c r="AQ10" s="18">
        <v>6.8</v>
      </c>
      <c r="AR10" s="18">
        <v>2.5</v>
      </c>
      <c r="AS10" s="18">
        <v>6.7</v>
      </c>
      <c r="AT10" s="18">
        <v>2.5</v>
      </c>
      <c r="AU10" s="18">
        <v>5.2</v>
      </c>
      <c r="AV10" s="18">
        <v>1.5</v>
      </c>
      <c r="AW10" s="18">
        <v>6.7</v>
      </c>
      <c r="AX10" s="18">
        <v>2.5</v>
      </c>
      <c r="AY10" s="231">
        <f t="shared" si="1"/>
        <v>6.004166666666666</v>
      </c>
      <c r="AZ10" s="231">
        <f t="shared" si="1"/>
        <v>2.0416666666666665</v>
      </c>
      <c r="BA10" s="230" t="s">
        <v>17</v>
      </c>
      <c r="BB10" s="231">
        <f t="shared" si="2"/>
        <v>5.959574468085106</v>
      </c>
      <c r="BC10" s="231">
        <f t="shared" si="2"/>
        <v>2</v>
      </c>
      <c r="BD10" s="233" t="s">
        <v>17</v>
      </c>
    </row>
    <row r="11" spans="1:56" ht="18" customHeight="1">
      <c r="A11" s="227">
        <v>5</v>
      </c>
      <c r="B11" s="228" t="s">
        <v>96</v>
      </c>
      <c r="C11" s="229" t="s">
        <v>98</v>
      </c>
      <c r="D11" s="230">
        <v>5.7</v>
      </c>
      <c r="E11" s="230">
        <v>2</v>
      </c>
      <c r="F11" s="230">
        <v>6.1</v>
      </c>
      <c r="G11" s="230">
        <v>2</v>
      </c>
      <c r="H11" s="230">
        <v>7.1</v>
      </c>
      <c r="I11" s="230">
        <v>3</v>
      </c>
      <c r="J11" s="230">
        <v>6.1</v>
      </c>
      <c r="K11" s="230">
        <v>2</v>
      </c>
      <c r="L11" s="230">
        <v>6</v>
      </c>
      <c r="M11" s="230">
        <v>2</v>
      </c>
      <c r="N11" s="230">
        <v>5.3</v>
      </c>
      <c r="O11" s="230">
        <v>1.5</v>
      </c>
      <c r="P11" s="230">
        <v>6</v>
      </c>
      <c r="Q11" s="230">
        <v>2</v>
      </c>
      <c r="R11" s="230">
        <v>6.3</v>
      </c>
      <c r="S11" s="230">
        <v>2</v>
      </c>
      <c r="T11" s="230">
        <v>7.4</v>
      </c>
      <c r="U11" s="230">
        <v>3</v>
      </c>
      <c r="V11" s="231">
        <f t="shared" si="0"/>
        <v>6.239130434782608</v>
      </c>
      <c r="W11" s="231">
        <f t="shared" si="0"/>
        <v>2.1956521739130435</v>
      </c>
      <c r="X11" s="230" t="s">
        <v>17</v>
      </c>
      <c r="Y11" s="18">
        <v>4.4</v>
      </c>
      <c r="Z11" s="18">
        <v>1</v>
      </c>
      <c r="AA11" s="18">
        <v>6.4</v>
      </c>
      <c r="AB11" s="18">
        <v>2</v>
      </c>
      <c r="AC11" s="18">
        <v>6.5</v>
      </c>
      <c r="AD11" s="18">
        <v>2.5</v>
      </c>
      <c r="AE11" s="18">
        <v>5.1</v>
      </c>
      <c r="AF11" s="18">
        <v>1.5</v>
      </c>
      <c r="AG11" s="18">
        <v>7.1</v>
      </c>
      <c r="AH11" s="18">
        <v>3</v>
      </c>
      <c r="AI11" s="18">
        <v>4.1</v>
      </c>
      <c r="AJ11" s="18">
        <v>1</v>
      </c>
      <c r="AK11" s="232">
        <v>6.6</v>
      </c>
      <c r="AL11" s="18">
        <v>2.5</v>
      </c>
      <c r="AM11" s="18">
        <v>7.6</v>
      </c>
      <c r="AN11" s="18">
        <v>3</v>
      </c>
      <c r="AO11" s="18">
        <v>1.6</v>
      </c>
      <c r="AP11" s="18">
        <v>0</v>
      </c>
      <c r="AQ11" s="18">
        <v>6.5</v>
      </c>
      <c r="AR11" s="18">
        <v>2.5</v>
      </c>
      <c r="AS11" s="18">
        <v>6.9</v>
      </c>
      <c r="AT11" s="18">
        <v>2.5</v>
      </c>
      <c r="AU11" s="18">
        <v>4.2</v>
      </c>
      <c r="AV11" s="18">
        <v>1</v>
      </c>
      <c r="AW11" s="18">
        <v>6.8</v>
      </c>
      <c r="AX11" s="18">
        <v>2.5</v>
      </c>
      <c r="AY11" s="231">
        <f t="shared" si="1"/>
        <v>5.529166666666666</v>
      </c>
      <c r="AZ11" s="231">
        <f t="shared" si="1"/>
        <v>1.8125</v>
      </c>
      <c r="BA11" s="230" t="s">
        <v>427</v>
      </c>
      <c r="BB11" s="231">
        <f t="shared" si="2"/>
        <v>5.876595744680851</v>
      </c>
      <c r="BC11" s="231">
        <f t="shared" si="2"/>
        <v>2</v>
      </c>
      <c r="BD11" s="233" t="s">
        <v>17</v>
      </c>
    </row>
    <row r="12" spans="1:56" ht="18" customHeight="1">
      <c r="A12" s="227">
        <v>6</v>
      </c>
      <c r="B12" s="228" t="s">
        <v>429</v>
      </c>
      <c r="C12" s="229" t="s">
        <v>99</v>
      </c>
      <c r="D12" s="230">
        <v>7.4</v>
      </c>
      <c r="E12" s="230">
        <v>3</v>
      </c>
      <c r="F12" s="230">
        <v>6.6</v>
      </c>
      <c r="G12" s="230">
        <v>2.5</v>
      </c>
      <c r="H12" s="230">
        <v>7.4</v>
      </c>
      <c r="I12" s="230">
        <v>3</v>
      </c>
      <c r="J12" s="230">
        <v>7.2</v>
      </c>
      <c r="K12" s="230">
        <v>3</v>
      </c>
      <c r="L12" s="230">
        <v>7.3</v>
      </c>
      <c r="M12" s="230">
        <v>3</v>
      </c>
      <c r="N12" s="230">
        <v>7.8</v>
      </c>
      <c r="O12" s="230">
        <v>3</v>
      </c>
      <c r="P12" s="230">
        <v>7.6</v>
      </c>
      <c r="Q12" s="230">
        <v>3</v>
      </c>
      <c r="R12" s="230">
        <v>6.7</v>
      </c>
      <c r="S12" s="230">
        <v>2.5</v>
      </c>
      <c r="T12" s="230">
        <v>7.5</v>
      </c>
      <c r="U12" s="230">
        <v>3</v>
      </c>
      <c r="V12" s="231">
        <f t="shared" si="0"/>
        <v>7.334782608695653</v>
      </c>
      <c r="W12" s="231">
        <f t="shared" si="0"/>
        <v>2.9130434782608696</v>
      </c>
      <c r="X12" s="230" t="s">
        <v>339</v>
      </c>
      <c r="Y12" s="18">
        <v>8</v>
      </c>
      <c r="Z12" s="18">
        <v>3.5</v>
      </c>
      <c r="AA12" s="18">
        <v>6.1</v>
      </c>
      <c r="AB12" s="18">
        <v>2</v>
      </c>
      <c r="AC12" s="18">
        <v>7.2</v>
      </c>
      <c r="AD12" s="18">
        <v>3</v>
      </c>
      <c r="AE12" s="18">
        <v>7.2</v>
      </c>
      <c r="AF12" s="18">
        <v>3</v>
      </c>
      <c r="AG12" s="18">
        <v>7.4</v>
      </c>
      <c r="AH12" s="18">
        <v>3</v>
      </c>
      <c r="AI12" s="18">
        <v>5.7</v>
      </c>
      <c r="AJ12" s="18">
        <v>2</v>
      </c>
      <c r="AK12" s="18">
        <v>7.6</v>
      </c>
      <c r="AL12" s="18">
        <v>3</v>
      </c>
      <c r="AM12" s="18">
        <v>8.9</v>
      </c>
      <c r="AN12" s="18">
        <v>4</v>
      </c>
      <c r="AO12" s="18">
        <v>6.9</v>
      </c>
      <c r="AP12" s="18">
        <v>2.5</v>
      </c>
      <c r="AQ12" s="18">
        <v>7.1</v>
      </c>
      <c r="AR12" s="18">
        <v>3</v>
      </c>
      <c r="AS12" s="18">
        <v>6.9</v>
      </c>
      <c r="AT12" s="18">
        <v>2.5</v>
      </c>
      <c r="AU12" s="18">
        <v>7.5</v>
      </c>
      <c r="AV12" s="18">
        <v>3</v>
      </c>
      <c r="AW12" s="18">
        <v>8.1</v>
      </c>
      <c r="AX12" s="18">
        <v>3.5</v>
      </c>
      <c r="AY12" s="231">
        <f t="shared" si="1"/>
        <v>7.141666666666667</v>
      </c>
      <c r="AZ12" s="231">
        <f t="shared" si="1"/>
        <v>2.8333333333333335</v>
      </c>
      <c r="BA12" s="230" t="s">
        <v>339</v>
      </c>
      <c r="BB12" s="231">
        <f t="shared" si="2"/>
        <v>7.236170212765958</v>
      </c>
      <c r="BC12" s="231">
        <f t="shared" si="2"/>
        <v>2.872340425531915</v>
      </c>
      <c r="BD12" s="233" t="s">
        <v>339</v>
      </c>
    </row>
    <row r="13" spans="1:56" ht="18" customHeight="1">
      <c r="A13" s="227">
        <v>7</v>
      </c>
      <c r="B13" s="228" t="s">
        <v>100</v>
      </c>
      <c r="C13" s="229" t="s">
        <v>101</v>
      </c>
      <c r="D13" s="230">
        <v>7</v>
      </c>
      <c r="E13" s="230">
        <v>3</v>
      </c>
      <c r="F13" s="230">
        <v>6.7</v>
      </c>
      <c r="G13" s="230">
        <v>2.5</v>
      </c>
      <c r="H13" s="230">
        <v>7.3</v>
      </c>
      <c r="I13" s="230">
        <v>3</v>
      </c>
      <c r="J13" s="230">
        <v>4.3</v>
      </c>
      <c r="K13" s="230">
        <v>1</v>
      </c>
      <c r="L13" s="230">
        <v>7.1</v>
      </c>
      <c r="M13" s="230">
        <v>3</v>
      </c>
      <c r="N13" s="230">
        <v>7.3</v>
      </c>
      <c r="O13" s="230">
        <v>3</v>
      </c>
      <c r="P13" s="230">
        <v>6.9</v>
      </c>
      <c r="Q13" s="230">
        <v>2.5</v>
      </c>
      <c r="R13" s="230">
        <v>5.9</v>
      </c>
      <c r="S13" s="230">
        <v>2</v>
      </c>
      <c r="T13" s="230">
        <v>6.6</v>
      </c>
      <c r="U13" s="230">
        <v>2.5</v>
      </c>
      <c r="V13" s="231">
        <f t="shared" si="0"/>
        <v>6.665217391304348</v>
      </c>
      <c r="W13" s="231">
        <f t="shared" si="0"/>
        <v>2.5652173913043477</v>
      </c>
      <c r="X13" s="230" t="s">
        <v>339</v>
      </c>
      <c r="Y13" s="18">
        <v>6.9</v>
      </c>
      <c r="Z13" s="18">
        <v>2.5</v>
      </c>
      <c r="AA13" s="18">
        <v>7.1</v>
      </c>
      <c r="AB13" s="18">
        <v>3</v>
      </c>
      <c r="AC13" s="18">
        <v>6.2</v>
      </c>
      <c r="AD13" s="18">
        <v>2</v>
      </c>
      <c r="AE13" s="18">
        <v>7.4</v>
      </c>
      <c r="AF13" s="18">
        <v>3</v>
      </c>
      <c r="AG13" s="18">
        <v>6.9</v>
      </c>
      <c r="AH13" s="18">
        <v>2.5</v>
      </c>
      <c r="AI13" s="18">
        <v>7.2</v>
      </c>
      <c r="AJ13" s="18">
        <v>3</v>
      </c>
      <c r="AK13" s="18">
        <v>8</v>
      </c>
      <c r="AL13" s="18">
        <v>3.5</v>
      </c>
      <c r="AM13" s="18">
        <v>8.3</v>
      </c>
      <c r="AN13" s="18">
        <v>3.5</v>
      </c>
      <c r="AO13" s="18">
        <v>7.7</v>
      </c>
      <c r="AP13" s="18">
        <v>3</v>
      </c>
      <c r="AQ13" s="18">
        <v>6.2</v>
      </c>
      <c r="AR13" s="18">
        <v>2</v>
      </c>
      <c r="AS13" s="18">
        <v>5</v>
      </c>
      <c r="AT13" s="18">
        <v>1.5</v>
      </c>
      <c r="AU13" s="18">
        <v>3.5</v>
      </c>
      <c r="AV13" s="18">
        <v>0</v>
      </c>
      <c r="AW13" s="18">
        <v>7.7</v>
      </c>
      <c r="AX13" s="18">
        <v>3</v>
      </c>
      <c r="AY13" s="231">
        <f t="shared" si="1"/>
        <v>6.670833333333334</v>
      </c>
      <c r="AZ13" s="231">
        <f t="shared" si="1"/>
        <v>2.4375</v>
      </c>
      <c r="BA13" s="230" t="s">
        <v>17</v>
      </c>
      <c r="BB13" s="231">
        <f t="shared" si="2"/>
        <v>6.668085106382979</v>
      </c>
      <c r="BC13" s="231">
        <f t="shared" si="2"/>
        <v>2.5</v>
      </c>
      <c r="BD13" s="233" t="s">
        <v>339</v>
      </c>
    </row>
    <row r="14" spans="1:56" ht="18" customHeight="1">
      <c r="A14" s="227">
        <v>8</v>
      </c>
      <c r="B14" s="228" t="s">
        <v>24</v>
      </c>
      <c r="C14" s="229" t="s">
        <v>39</v>
      </c>
      <c r="D14" s="230">
        <v>4.8</v>
      </c>
      <c r="E14" s="230">
        <v>1</v>
      </c>
      <c r="F14" s="230">
        <v>7.7</v>
      </c>
      <c r="G14" s="230">
        <v>3</v>
      </c>
      <c r="H14" s="230">
        <v>6.5</v>
      </c>
      <c r="I14" s="230">
        <v>2.5</v>
      </c>
      <c r="J14" s="230">
        <v>7.1</v>
      </c>
      <c r="K14" s="230">
        <v>3</v>
      </c>
      <c r="L14" s="230">
        <v>6</v>
      </c>
      <c r="M14" s="230">
        <v>2</v>
      </c>
      <c r="N14" s="230">
        <v>6.1</v>
      </c>
      <c r="O14" s="230">
        <v>2</v>
      </c>
      <c r="P14" s="230">
        <v>6.8</v>
      </c>
      <c r="Q14" s="230">
        <v>2.5</v>
      </c>
      <c r="R14" s="230">
        <v>6.2</v>
      </c>
      <c r="S14" s="230">
        <v>2</v>
      </c>
      <c r="T14" s="230">
        <v>7.7</v>
      </c>
      <c r="U14" s="230">
        <v>3</v>
      </c>
      <c r="V14" s="231">
        <f t="shared" si="0"/>
        <v>6.5086956521739125</v>
      </c>
      <c r="W14" s="231">
        <f t="shared" si="0"/>
        <v>2.3043478260869565</v>
      </c>
      <c r="X14" s="230" t="s">
        <v>17</v>
      </c>
      <c r="Y14" s="18">
        <v>5.1</v>
      </c>
      <c r="Z14" s="18">
        <v>1.5</v>
      </c>
      <c r="AA14" s="18">
        <v>1</v>
      </c>
      <c r="AB14" s="18">
        <v>0</v>
      </c>
      <c r="AC14" s="18">
        <v>5.7</v>
      </c>
      <c r="AD14" s="18">
        <v>2</v>
      </c>
      <c r="AE14" s="18">
        <v>5.1</v>
      </c>
      <c r="AF14" s="18">
        <v>1.5</v>
      </c>
      <c r="AG14" s="18">
        <v>6.9</v>
      </c>
      <c r="AH14" s="18">
        <v>2.5</v>
      </c>
      <c r="AI14" s="18">
        <v>0.3</v>
      </c>
      <c r="AJ14" s="18">
        <v>0</v>
      </c>
      <c r="AK14" s="18">
        <v>6.8</v>
      </c>
      <c r="AL14" s="18">
        <v>2.5</v>
      </c>
      <c r="AM14" s="18">
        <v>7.1</v>
      </c>
      <c r="AN14" s="18">
        <v>3</v>
      </c>
      <c r="AO14" s="18">
        <v>1</v>
      </c>
      <c r="AP14" s="18">
        <v>0</v>
      </c>
      <c r="AQ14" s="18">
        <v>5</v>
      </c>
      <c r="AR14" s="18">
        <v>1.5</v>
      </c>
      <c r="AS14" s="18">
        <v>4.8</v>
      </c>
      <c r="AT14" s="18">
        <v>1</v>
      </c>
      <c r="AU14" s="18">
        <v>0</v>
      </c>
      <c r="AV14" s="18">
        <v>0</v>
      </c>
      <c r="AW14" s="18">
        <v>3.8</v>
      </c>
      <c r="AX14" s="18">
        <v>0</v>
      </c>
      <c r="AY14" s="231">
        <f t="shared" si="1"/>
        <v>3.5583333333333322</v>
      </c>
      <c r="AZ14" s="231">
        <f t="shared" si="1"/>
        <v>0.9583333333333334</v>
      </c>
      <c r="BA14" s="230" t="s">
        <v>430</v>
      </c>
      <c r="BB14" s="231">
        <f t="shared" si="2"/>
        <v>5.002127659574468</v>
      </c>
      <c r="BC14" s="231">
        <f t="shared" si="2"/>
        <v>1.6170212765957446</v>
      </c>
      <c r="BD14" s="233" t="s">
        <v>427</v>
      </c>
    </row>
    <row r="15" spans="1:56" ht="18" customHeight="1">
      <c r="A15" s="227">
        <v>9</v>
      </c>
      <c r="B15" s="228" t="s">
        <v>102</v>
      </c>
      <c r="C15" s="229" t="s">
        <v>39</v>
      </c>
      <c r="D15" s="230">
        <v>8.5</v>
      </c>
      <c r="E15" s="230">
        <v>4</v>
      </c>
      <c r="F15" s="230">
        <v>5.3</v>
      </c>
      <c r="G15" s="230">
        <v>1.5</v>
      </c>
      <c r="H15" s="230">
        <v>8</v>
      </c>
      <c r="I15" s="230">
        <v>3.5</v>
      </c>
      <c r="J15" s="230">
        <v>7.4</v>
      </c>
      <c r="K15" s="230">
        <v>3</v>
      </c>
      <c r="L15" s="230">
        <v>8.1</v>
      </c>
      <c r="M15" s="230">
        <v>3.5</v>
      </c>
      <c r="N15" s="230">
        <v>8</v>
      </c>
      <c r="O15" s="230">
        <v>3.5</v>
      </c>
      <c r="P15" s="230">
        <v>5.9</v>
      </c>
      <c r="Q15" s="230">
        <v>2</v>
      </c>
      <c r="R15" s="230">
        <v>8.5</v>
      </c>
      <c r="S15" s="230">
        <v>4</v>
      </c>
      <c r="T15" s="230">
        <v>8.1</v>
      </c>
      <c r="U15" s="230">
        <v>3.5</v>
      </c>
      <c r="V15" s="231">
        <f t="shared" si="0"/>
        <v>7.569565217391306</v>
      </c>
      <c r="W15" s="231">
        <f t="shared" si="0"/>
        <v>3.1956521739130435</v>
      </c>
      <c r="X15" s="230" t="s">
        <v>431</v>
      </c>
      <c r="Y15" s="18">
        <v>8</v>
      </c>
      <c r="Z15" s="18">
        <v>3.5</v>
      </c>
      <c r="AA15" s="18">
        <v>8.6</v>
      </c>
      <c r="AB15" s="18">
        <v>4</v>
      </c>
      <c r="AC15" s="18">
        <v>8.5</v>
      </c>
      <c r="AD15" s="18">
        <v>4</v>
      </c>
      <c r="AE15" s="18">
        <v>8.1</v>
      </c>
      <c r="AF15" s="18">
        <v>3.5</v>
      </c>
      <c r="AG15" s="18">
        <v>8.2</v>
      </c>
      <c r="AH15" s="18">
        <v>3.5</v>
      </c>
      <c r="AI15" s="18">
        <v>7.2</v>
      </c>
      <c r="AJ15" s="18">
        <v>3</v>
      </c>
      <c r="AK15" s="18">
        <v>7.2</v>
      </c>
      <c r="AL15" s="18">
        <v>3</v>
      </c>
      <c r="AM15" s="18">
        <v>8.7</v>
      </c>
      <c r="AN15" s="18">
        <v>4</v>
      </c>
      <c r="AO15" s="18">
        <v>8</v>
      </c>
      <c r="AP15" s="18">
        <v>3.5</v>
      </c>
      <c r="AQ15" s="18">
        <v>8.5</v>
      </c>
      <c r="AR15" s="18">
        <v>4</v>
      </c>
      <c r="AS15" s="18">
        <v>8</v>
      </c>
      <c r="AT15" s="18">
        <v>3.5</v>
      </c>
      <c r="AU15" s="18">
        <v>5.6</v>
      </c>
      <c r="AV15" s="18">
        <v>2</v>
      </c>
      <c r="AW15" s="18">
        <v>8.1</v>
      </c>
      <c r="AX15" s="18">
        <v>3.5</v>
      </c>
      <c r="AY15" s="231">
        <f t="shared" si="1"/>
        <v>7.912499999999999</v>
      </c>
      <c r="AZ15" s="231">
        <f t="shared" si="1"/>
        <v>3.4791666666666665</v>
      </c>
      <c r="BA15" s="230" t="s">
        <v>431</v>
      </c>
      <c r="BB15" s="231">
        <f t="shared" si="2"/>
        <v>7.744680851063829</v>
      </c>
      <c r="BC15" s="231">
        <f t="shared" si="2"/>
        <v>3.3404255319148937</v>
      </c>
      <c r="BD15" s="233" t="s">
        <v>431</v>
      </c>
    </row>
    <row r="16" spans="1:56" ht="18" customHeight="1">
      <c r="A16" s="227">
        <v>10</v>
      </c>
      <c r="B16" s="228" t="s">
        <v>347</v>
      </c>
      <c r="C16" s="229" t="s">
        <v>103</v>
      </c>
      <c r="D16" s="230">
        <v>5.4</v>
      </c>
      <c r="E16" s="230">
        <v>1.5</v>
      </c>
      <c r="F16" s="230">
        <v>5.4</v>
      </c>
      <c r="G16" s="230">
        <v>1.5</v>
      </c>
      <c r="H16" s="230">
        <v>6.7</v>
      </c>
      <c r="I16" s="230">
        <v>2.5</v>
      </c>
      <c r="J16" s="230">
        <v>6.2</v>
      </c>
      <c r="K16" s="230">
        <v>2</v>
      </c>
      <c r="L16" s="230">
        <v>6.5</v>
      </c>
      <c r="M16" s="230">
        <v>2.5</v>
      </c>
      <c r="N16" s="230">
        <v>6.3</v>
      </c>
      <c r="O16" s="230">
        <v>2</v>
      </c>
      <c r="P16" s="230">
        <v>6.2</v>
      </c>
      <c r="Q16" s="230">
        <v>2</v>
      </c>
      <c r="R16" s="230">
        <v>5.2</v>
      </c>
      <c r="S16" s="230">
        <v>1.5</v>
      </c>
      <c r="T16" s="230">
        <v>6.5</v>
      </c>
      <c r="U16" s="230">
        <v>2.5</v>
      </c>
      <c r="V16" s="231">
        <f t="shared" si="0"/>
        <v>6.0826086956521745</v>
      </c>
      <c r="W16" s="231">
        <f t="shared" si="0"/>
        <v>2.0217391304347827</v>
      </c>
      <c r="X16" s="230" t="s">
        <v>17</v>
      </c>
      <c r="Y16" s="18">
        <v>8</v>
      </c>
      <c r="Z16" s="18">
        <v>3.5</v>
      </c>
      <c r="AA16" s="18">
        <v>5.6</v>
      </c>
      <c r="AB16" s="18">
        <v>2</v>
      </c>
      <c r="AC16" s="18">
        <v>6.4</v>
      </c>
      <c r="AD16" s="18">
        <v>2</v>
      </c>
      <c r="AE16" s="18">
        <v>5.1</v>
      </c>
      <c r="AF16" s="18">
        <v>1.5</v>
      </c>
      <c r="AG16" s="18">
        <v>7.3</v>
      </c>
      <c r="AH16" s="18">
        <v>3</v>
      </c>
      <c r="AI16" s="18">
        <v>3.4</v>
      </c>
      <c r="AJ16" s="18">
        <v>0</v>
      </c>
      <c r="AK16" s="18">
        <v>7.6</v>
      </c>
      <c r="AL16" s="18">
        <v>3</v>
      </c>
      <c r="AM16" s="18">
        <v>8</v>
      </c>
      <c r="AN16" s="18">
        <v>3.5</v>
      </c>
      <c r="AO16" s="18">
        <v>5.1</v>
      </c>
      <c r="AP16" s="18">
        <v>1.5</v>
      </c>
      <c r="AQ16" s="18">
        <v>6.8</v>
      </c>
      <c r="AR16" s="18">
        <v>2.5</v>
      </c>
      <c r="AS16" s="18">
        <v>7.3</v>
      </c>
      <c r="AT16" s="18">
        <v>3</v>
      </c>
      <c r="AU16" s="18">
        <v>5.4</v>
      </c>
      <c r="AV16" s="18">
        <v>1.5</v>
      </c>
      <c r="AW16" s="18">
        <v>6</v>
      </c>
      <c r="AX16" s="18">
        <v>2</v>
      </c>
      <c r="AY16" s="231">
        <f t="shared" si="1"/>
        <v>6.1125</v>
      </c>
      <c r="AZ16" s="231">
        <f t="shared" si="1"/>
        <v>2.1041666666666665</v>
      </c>
      <c r="BA16" s="230" t="s">
        <v>17</v>
      </c>
      <c r="BB16" s="231">
        <f t="shared" si="2"/>
        <v>6.097872340425533</v>
      </c>
      <c r="BC16" s="231">
        <f t="shared" si="2"/>
        <v>2.0638297872340425</v>
      </c>
      <c r="BD16" s="233" t="s">
        <v>17</v>
      </c>
    </row>
    <row r="17" spans="1:56" ht="18" customHeight="1">
      <c r="A17" s="227">
        <v>11</v>
      </c>
      <c r="B17" s="228" t="s">
        <v>100</v>
      </c>
      <c r="C17" s="229" t="s">
        <v>41</v>
      </c>
      <c r="D17" s="230">
        <v>5.4</v>
      </c>
      <c r="E17" s="230">
        <v>1.5</v>
      </c>
      <c r="F17" s="230">
        <v>7.5</v>
      </c>
      <c r="G17" s="230">
        <v>3</v>
      </c>
      <c r="H17" s="230">
        <v>6.5</v>
      </c>
      <c r="I17" s="230">
        <v>2.5</v>
      </c>
      <c r="J17" s="230">
        <v>5.5</v>
      </c>
      <c r="K17" s="230">
        <v>2</v>
      </c>
      <c r="L17" s="230">
        <v>5</v>
      </c>
      <c r="M17" s="230">
        <v>1.5</v>
      </c>
      <c r="N17" s="230">
        <v>5.2</v>
      </c>
      <c r="O17" s="230">
        <v>1.5</v>
      </c>
      <c r="P17" s="230">
        <v>6.1</v>
      </c>
      <c r="Q17" s="230">
        <v>2</v>
      </c>
      <c r="R17" s="230">
        <v>6.3</v>
      </c>
      <c r="S17" s="230">
        <v>2</v>
      </c>
      <c r="T17" s="230">
        <v>7.1</v>
      </c>
      <c r="U17" s="230">
        <v>3</v>
      </c>
      <c r="V17" s="231">
        <f t="shared" si="0"/>
        <v>6.065217391304348</v>
      </c>
      <c r="W17" s="231">
        <f t="shared" si="0"/>
        <v>2.108695652173913</v>
      </c>
      <c r="X17" s="230" t="s">
        <v>17</v>
      </c>
      <c r="Y17" s="18">
        <v>5.1</v>
      </c>
      <c r="Z17" s="18">
        <v>1.5</v>
      </c>
      <c r="AA17" s="18">
        <v>2</v>
      </c>
      <c r="AB17" s="18">
        <v>0</v>
      </c>
      <c r="AC17" s="18">
        <v>5.9</v>
      </c>
      <c r="AD17" s="18">
        <v>2</v>
      </c>
      <c r="AE17" s="18">
        <v>5.1</v>
      </c>
      <c r="AF17" s="18">
        <v>1.5</v>
      </c>
      <c r="AG17" s="18">
        <v>6.5</v>
      </c>
      <c r="AH17" s="18">
        <v>2.5</v>
      </c>
      <c r="AI17" s="18">
        <v>0.3</v>
      </c>
      <c r="AJ17" s="18">
        <v>0</v>
      </c>
      <c r="AK17" s="18">
        <v>6.4</v>
      </c>
      <c r="AL17" s="18">
        <v>2</v>
      </c>
      <c r="AM17" s="18">
        <v>7.1</v>
      </c>
      <c r="AN17" s="18">
        <v>3</v>
      </c>
      <c r="AO17" s="18">
        <v>1</v>
      </c>
      <c r="AP17" s="18">
        <v>0</v>
      </c>
      <c r="AQ17" s="18">
        <v>6.1</v>
      </c>
      <c r="AR17" s="18">
        <v>2</v>
      </c>
      <c r="AS17" s="18">
        <v>4.7</v>
      </c>
      <c r="AT17" s="18">
        <v>1</v>
      </c>
      <c r="AU17" s="18">
        <v>0</v>
      </c>
      <c r="AV17" s="18">
        <v>0</v>
      </c>
      <c r="AW17" s="18">
        <v>5.8</v>
      </c>
      <c r="AX17" s="18">
        <v>2</v>
      </c>
      <c r="AY17" s="231">
        <f t="shared" si="1"/>
        <v>3.9166666666666665</v>
      </c>
      <c r="AZ17" s="231">
        <f t="shared" si="1"/>
        <v>1.1458333333333333</v>
      </c>
      <c r="BA17" s="230" t="s">
        <v>427</v>
      </c>
      <c r="BB17" s="231">
        <f t="shared" si="2"/>
        <v>4.968085106382978</v>
      </c>
      <c r="BC17" s="231">
        <f t="shared" si="2"/>
        <v>1.6170212765957446</v>
      </c>
      <c r="BD17" s="233" t="s">
        <v>427</v>
      </c>
    </row>
    <row r="18" spans="1:56" s="212" customFormat="1" ht="18" customHeight="1">
      <c r="A18" s="227">
        <v>12</v>
      </c>
      <c r="B18" s="234" t="s">
        <v>104</v>
      </c>
      <c r="C18" s="235" t="s">
        <v>43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1"/>
      <c r="W18" s="231"/>
      <c r="X18" s="236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1"/>
      <c r="AZ18" s="231"/>
      <c r="BA18" s="236"/>
      <c r="BB18" s="231"/>
      <c r="BC18" s="231"/>
      <c r="BD18" s="238"/>
    </row>
    <row r="19" spans="1:56" ht="18" customHeight="1">
      <c r="A19" s="227">
        <v>13</v>
      </c>
      <c r="B19" s="228" t="s">
        <v>22</v>
      </c>
      <c r="C19" s="229" t="s">
        <v>105</v>
      </c>
      <c r="D19" s="230">
        <v>4.8</v>
      </c>
      <c r="E19" s="230">
        <v>1</v>
      </c>
      <c r="F19" s="230">
        <v>5</v>
      </c>
      <c r="G19" s="230">
        <v>1.5</v>
      </c>
      <c r="H19" s="230">
        <v>6.8</v>
      </c>
      <c r="I19" s="230">
        <v>2.5</v>
      </c>
      <c r="J19" s="230">
        <v>6.6</v>
      </c>
      <c r="K19" s="230">
        <v>2.5</v>
      </c>
      <c r="L19" s="230">
        <v>6.4</v>
      </c>
      <c r="M19" s="230">
        <v>2</v>
      </c>
      <c r="N19" s="230">
        <v>7.3</v>
      </c>
      <c r="O19" s="230">
        <v>3</v>
      </c>
      <c r="P19" s="230">
        <v>6.8</v>
      </c>
      <c r="Q19" s="230">
        <v>2.5</v>
      </c>
      <c r="R19" s="230">
        <v>8</v>
      </c>
      <c r="S19" s="230">
        <v>3.5</v>
      </c>
      <c r="T19" s="230">
        <v>6.5</v>
      </c>
      <c r="U19" s="230">
        <v>2.5</v>
      </c>
      <c r="V19" s="231">
        <f t="shared" si="0"/>
        <v>6.460869565217391</v>
      </c>
      <c r="W19" s="231">
        <f t="shared" si="0"/>
        <v>2.3260869565217392</v>
      </c>
      <c r="X19" s="230" t="s">
        <v>17</v>
      </c>
      <c r="Y19" s="18">
        <v>8.8</v>
      </c>
      <c r="Z19" s="18">
        <v>4</v>
      </c>
      <c r="AA19" s="18">
        <v>8.2</v>
      </c>
      <c r="AB19" s="18">
        <v>3.5</v>
      </c>
      <c r="AC19" s="18">
        <v>8.2</v>
      </c>
      <c r="AD19" s="18">
        <v>3.5</v>
      </c>
      <c r="AE19" s="18">
        <v>8.2</v>
      </c>
      <c r="AF19" s="18">
        <v>3.5</v>
      </c>
      <c r="AG19" s="18">
        <v>8.2</v>
      </c>
      <c r="AH19" s="18">
        <v>3</v>
      </c>
      <c r="AI19" s="18">
        <v>7.8</v>
      </c>
      <c r="AJ19" s="18">
        <v>3</v>
      </c>
      <c r="AK19" s="18">
        <v>8</v>
      </c>
      <c r="AL19" s="18">
        <v>3.5</v>
      </c>
      <c r="AM19" s="18">
        <v>8.2</v>
      </c>
      <c r="AN19" s="18">
        <v>3.5</v>
      </c>
      <c r="AO19" s="18">
        <v>7.5</v>
      </c>
      <c r="AP19" s="18">
        <v>3</v>
      </c>
      <c r="AQ19" s="18">
        <v>7.9</v>
      </c>
      <c r="AR19" s="18">
        <v>3</v>
      </c>
      <c r="AS19" s="18">
        <v>8.3</v>
      </c>
      <c r="AT19" s="18">
        <v>3.5</v>
      </c>
      <c r="AU19" s="18">
        <v>6.2</v>
      </c>
      <c r="AV19" s="18">
        <v>2</v>
      </c>
      <c r="AW19" s="18">
        <v>8.2</v>
      </c>
      <c r="AX19" s="18">
        <v>3.5</v>
      </c>
      <c r="AY19" s="231">
        <f t="shared" si="1"/>
        <v>7.966666666666668</v>
      </c>
      <c r="AZ19" s="231">
        <f t="shared" si="1"/>
        <v>3.2708333333333335</v>
      </c>
      <c r="BA19" s="230" t="s">
        <v>431</v>
      </c>
      <c r="BB19" s="231">
        <f t="shared" si="2"/>
        <v>7.229787234042552</v>
      </c>
      <c r="BC19" s="231">
        <f t="shared" si="2"/>
        <v>2.8085106382978724</v>
      </c>
      <c r="BD19" s="233" t="s">
        <v>339</v>
      </c>
    </row>
    <row r="20" spans="1:56" ht="18" customHeight="1">
      <c r="A20" s="227">
        <v>14</v>
      </c>
      <c r="B20" s="228" t="s">
        <v>106</v>
      </c>
      <c r="C20" s="229" t="s">
        <v>107</v>
      </c>
      <c r="D20" s="230">
        <v>8.3</v>
      </c>
      <c r="E20" s="230">
        <v>3.5</v>
      </c>
      <c r="F20" s="230">
        <v>8.1</v>
      </c>
      <c r="G20" s="230">
        <v>3.5</v>
      </c>
      <c r="H20" s="230">
        <v>7.3</v>
      </c>
      <c r="I20" s="230">
        <v>3</v>
      </c>
      <c r="J20" s="230">
        <v>5.9</v>
      </c>
      <c r="K20" s="230">
        <v>2</v>
      </c>
      <c r="L20" s="230">
        <v>7.2</v>
      </c>
      <c r="M20" s="230">
        <v>3</v>
      </c>
      <c r="N20" s="230">
        <v>6.3</v>
      </c>
      <c r="O20" s="230">
        <v>2</v>
      </c>
      <c r="P20" s="230">
        <v>6.9</v>
      </c>
      <c r="Q20" s="230">
        <v>2.5</v>
      </c>
      <c r="R20" s="230">
        <v>4.7</v>
      </c>
      <c r="S20" s="230">
        <v>1</v>
      </c>
      <c r="T20" s="230">
        <v>7.2</v>
      </c>
      <c r="U20" s="230">
        <v>3</v>
      </c>
      <c r="V20" s="231">
        <f t="shared" si="0"/>
        <v>6.947826086956522</v>
      </c>
      <c r="W20" s="231">
        <f t="shared" si="0"/>
        <v>2.652173913043478</v>
      </c>
      <c r="X20" s="230" t="s">
        <v>339</v>
      </c>
      <c r="Y20" s="18">
        <v>6.7</v>
      </c>
      <c r="Z20" s="18">
        <v>2.5</v>
      </c>
      <c r="AA20" s="18">
        <v>7.5</v>
      </c>
      <c r="AB20" s="18">
        <v>3</v>
      </c>
      <c r="AC20" s="18">
        <v>6.1</v>
      </c>
      <c r="AD20" s="18">
        <v>2</v>
      </c>
      <c r="AE20" s="18">
        <v>6.6</v>
      </c>
      <c r="AF20" s="18">
        <v>2.5</v>
      </c>
      <c r="AG20" s="18">
        <v>6.8</v>
      </c>
      <c r="AH20" s="18">
        <v>2.5</v>
      </c>
      <c r="AI20" s="18">
        <v>7.8</v>
      </c>
      <c r="AJ20" s="18">
        <v>3</v>
      </c>
      <c r="AK20" s="18">
        <v>8</v>
      </c>
      <c r="AL20" s="18">
        <v>3.5</v>
      </c>
      <c r="AM20" s="18">
        <v>7.2</v>
      </c>
      <c r="AN20" s="18">
        <v>3</v>
      </c>
      <c r="AO20" s="18">
        <v>7.1</v>
      </c>
      <c r="AP20" s="18">
        <v>3</v>
      </c>
      <c r="AQ20" s="18">
        <v>7.5</v>
      </c>
      <c r="AR20" s="18">
        <v>3</v>
      </c>
      <c r="AS20" s="18">
        <v>5.2</v>
      </c>
      <c r="AT20" s="18">
        <v>1.5</v>
      </c>
      <c r="AU20" s="18">
        <v>5.8</v>
      </c>
      <c r="AV20" s="18">
        <v>2</v>
      </c>
      <c r="AW20" s="18">
        <v>7.2</v>
      </c>
      <c r="AX20" s="18">
        <v>3</v>
      </c>
      <c r="AY20" s="231">
        <f t="shared" si="1"/>
        <v>6.854166666666667</v>
      </c>
      <c r="AZ20" s="231">
        <f t="shared" si="1"/>
        <v>2.625</v>
      </c>
      <c r="BA20" s="230" t="s">
        <v>339</v>
      </c>
      <c r="BB20" s="231">
        <f t="shared" si="2"/>
        <v>6.8999999999999995</v>
      </c>
      <c r="BC20" s="231">
        <f t="shared" si="2"/>
        <v>2.6382978723404253</v>
      </c>
      <c r="BD20" s="233" t="s">
        <v>339</v>
      </c>
    </row>
    <row r="21" spans="1:56" ht="18" customHeight="1">
      <c r="A21" s="227">
        <v>15</v>
      </c>
      <c r="B21" s="228" t="s">
        <v>432</v>
      </c>
      <c r="C21" s="229" t="s">
        <v>108</v>
      </c>
      <c r="D21" s="230">
        <v>6</v>
      </c>
      <c r="E21" s="230">
        <v>2</v>
      </c>
      <c r="F21" s="230">
        <v>8.4</v>
      </c>
      <c r="G21" s="230">
        <v>3.5</v>
      </c>
      <c r="H21" s="230">
        <v>7.1</v>
      </c>
      <c r="I21" s="230">
        <v>3</v>
      </c>
      <c r="J21" s="230">
        <v>6.7</v>
      </c>
      <c r="K21" s="230">
        <v>2.5</v>
      </c>
      <c r="L21" s="230">
        <v>7.1</v>
      </c>
      <c r="M21" s="230">
        <v>3</v>
      </c>
      <c r="N21" s="230">
        <v>7.8</v>
      </c>
      <c r="O21" s="230">
        <v>3</v>
      </c>
      <c r="P21" s="230">
        <v>6.5</v>
      </c>
      <c r="Q21" s="230">
        <v>2.5</v>
      </c>
      <c r="R21" s="230">
        <v>7.4</v>
      </c>
      <c r="S21" s="230">
        <v>3</v>
      </c>
      <c r="T21" s="230">
        <v>6.6</v>
      </c>
      <c r="U21" s="230">
        <v>2.5</v>
      </c>
      <c r="V21" s="231">
        <f t="shared" si="0"/>
        <v>7.0086956521739125</v>
      </c>
      <c r="W21" s="231">
        <f t="shared" si="0"/>
        <v>2.739130434782609</v>
      </c>
      <c r="X21" s="230" t="s">
        <v>339</v>
      </c>
      <c r="Y21" s="18">
        <v>6.8</v>
      </c>
      <c r="Z21" s="18">
        <v>2.5</v>
      </c>
      <c r="AA21" s="18">
        <v>7.3</v>
      </c>
      <c r="AB21" s="18">
        <v>3</v>
      </c>
      <c r="AC21" s="18">
        <v>7.1</v>
      </c>
      <c r="AD21" s="18">
        <v>3</v>
      </c>
      <c r="AE21" s="18">
        <v>7.1</v>
      </c>
      <c r="AF21" s="18">
        <v>3</v>
      </c>
      <c r="AG21" s="18">
        <v>7.2</v>
      </c>
      <c r="AH21" s="18">
        <v>3</v>
      </c>
      <c r="AI21" s="18">
        <v>5.8</v>
      </c>
      <c r="AJ21" s="18">
        <v>2</v>
      </c>
      <c r="AK21" s="18">
        <v>7.2</v>
      </c>
      <c r="AL21" s="18">
        <v>3</v>
      </c>
      <c r="AM21" s="18">
        <v>8.1</v>
      </c>
      <c r="AN21" s="18">
        <v>3.5</v>
      </c>
      <c r="AO21" s="18">
        <v>6.6</v>
      </c>
      <c r="AP21" s="18">
        <v>2.5</v>
      </c>
      <c r="AQ21" s="18">
        <v>7</v>
      </c>
      <c r="AR21" s="18">
        <v>3</v>
      </c>
      <c r="AS21" s="18">
        <v>7.9</v>
      </c>
      <c r="AT21" s="18">
        <v>3</v>
      </c>
      <c r="AU21" s="18">
        <v>6.7</v>
      </c>
      <c r="AV21" s="18">
        <v>2.5</v>
      </c>
      <c r="AW21" s="18">
        <v>7.3</v>
      </c>
      <c r="AX21" s="18">
        <v>3</v>
      </c>
      <c r="AY21" s="231">
        <f t="shared" si="1"/>
        <v>7.041666666666667</v>
      </c>
      <c r="AZ21" s="231">
        <f t="shared" si="1"/>
        <v>2.8125</v>
      </c>
      <c r="BA21" s="230" t="s">
        <v>339</v>
      </c>
      <c r="BB21" s="231">
        <f t="shared" si="2"/>
        <v>7.025531914893616</v>
      </c>
      <c r="BC21" s="231">
        <f t="shared" si="2"/>
        <v>2.776595744680851</v>
      </c>
      <c r="BD21" s="233" t="s">
        <v>339</v>
      </c>
    </row>
    <row r="22" spans="1:56" ht="18" customHeight="1">
      <c r="A22" s="227">
        <v>16</v>
      </c>
      <c r="B22" s="228" t="s">
        <v>109</v>
      </c>
      <c r="C22" s="229" t="s">
        <v>110</v>
      </c>
      <c r="D22" s="230">
        <v>5.7</v>
      </c>
      <c r="E22" s="230">
        <v>2</v>
      </c>
      <c r="F22" s="230">
        <v>7.5</v>
      </c>
      <c r="G22" s="230">
        <v>3</v>
      </c>
      <c r="H22" s="230">
        <v>6.6</v>
      </c>
      <c r="I22" s="230">
        <v>2.5</v>
      </c>
      <c r="J22" s="230">
        <v>6.3</v>
      </c>
      <c r="K22" s="230">
        <v>2</v>
      </c>
      <c r="L22" s="230">
        <v>6.6</v>
      </c>
      <c r="M22" s="230">
        <v>2.5</v>
      </c>
      <c r="N22" s="230">
        <v>6.5</v>
      </c>
      <c r="O22" s="230">
        <v>2.5</v>
      </c>
      <c r="P22" s="230">
        <v>6.7</v>
      </c>
      <c r="Q22" s="230">
        <v>2.5</v>
      </c>
      <c r="R22" s="230">
        <v>4.5</v>
      </c>
      <c r="S22" s="230">
        <v>1</v>
      </c>
      <c r="T22" s="230">
        <v>6.6</v>
      </c>
      <c r="U22" s="230">
        <v>2.5</v>
      </c>
      <c r="V22" s="231">
        <f t="shared" si="0"/>
        <v>6.35217391304348</v>
      </c>
      <c r="W22" s="231">
        <f t="shared" si="0"/>
        <v>2.3043478260869565</v>
      </c>
      <c r="X22" s="230" t="s">
        <v>17</v>
      </c>
      <c r="Y22" s="18">
        <v>7.6</v>
      </c>
      <c r="Z22" s="18">
        <v>3</v>
      </c>
      <c r="AA22" s="18">
        <v>6.6</v>
      </c>
      <c r="AB22" s="18">
        <v>2.5</v>
      </c>
      <c r="AC22" s="18">
        <v>7.1</v>
      </c>
      <c r="AD22" s="18">
        <v>3</v>
      </c>
      <c r="AE22" s="18">
        <v>6.5</v>
      </c>
      <c r="AF22" s="18">
        <v>2.5</v>
      </c>
      <c r="AG22" s="18">
        <v>7</v>
      </c>
      <c r="AH22" s="18">
        <v>3</v>
      </c>
      <c r="AI22" s="18">
        <v>3.1</v>
      </c>
      <c r="AJ22" s="18">
        <v>0</v>
      </c>
      <c r="AK22" s="18">
        <v>8</v>
      </c>
      <c r="AL22" s="18">
        <v>3.5</v>
      </c>
      <c r="AM22" s="18">
        <v>7.1</v>
      </c>
      <c r="AN22" s="18">
        <v>3</v>
      </c>
      <c r="AO22" s="18">
        <v>6.2</v>
      </c>
      <c r="AP22" s="18">
        <v>2</v>
      </c>
      <c r="AQ22" s="18">
        <v>7</v>
      </c>
      <c r="AR22" s="18">
        <v>3</v>
      </c>
      <c r="AS22" s="18">
        <v>5.6</v>
      </c>
      <c r="AT22" s="18">
        <v>2</v>
      </c>
      <c r="AU22" s="18">
        <v>4.5</v>
      </c>
      <c r="AV22" s="18">
        <v>1</v>
      </c>
      <c r="AW22" s="18">
        <v>5.8</v>
      </c>
      <c r="AX22" s="18">
        <v>2</v>
      </c>
      <c r="AY22" s="231">
        <f t="shared" si="1"/>
        <v>6.195833333333333</v>
      </c>
      <c r="AZ22" s="231">
        <f t="shared" si="1"/>
        <v>2.25</v>
      </c>
      <c r="BA22" s="230" t="s">
        <v>17</v>
      </c>
      <c r="BB22" s="231">
        <f t="shared" si="2"/>
        <v>6.272340425531915</v>
      </c>
      <c r="BC22" s="231">
        <f t="shared" si="2"/>
        <v>2.276595744680851</v>
      </c>
      <c r="BD22" s="233" t="s">
        <v>17</v>
      </c>
    </row>
    <row r="23" spans="1:56" ht="18" customHeight="1">
      <c r="A23" s="227">
        <v>17</v>
      </c>
      <c r="B23" s="228" t="s">
        <v>111</v>
      </c>
      <c r="C23" s="229" t="s">
        <v>112</v>
      </c>
      <c r="D23" s="230">
        <v>7.6</v>
      </c>
      <c r="E23" s="230">
        <v>3</v>
      </c>
      <c r="F23" s="230">
        <v>5.8</v>
      </c>
      <c r="G23" s="230">
        <v>2</v>
      </c>
      <c r="H23" s="230">
        <v>7.5</v>
      </c>
      <c r="I23" s="230">
        <v>3</v>
      </c>
      <c r="J23" s="230">
        <v>7.3</v>
      </c>
      <c r="K23" s="230">
        <v>3</v>
      </c>
      <c r="L23" s="230">
        <v>7.3</v>
      </c>
      <c r="M23" s="230">
        <v>3</v>
      </c>
      <c r="N23" s="230">
        <v>7.8</v>
      </c>
      <c r="O23" s="230">
        <v>3</v>
      </c>
      <c r="P23" s="230">
        <v>7.4</v>
      </c>
      <c r="Q23" s="230">
        <v>3</v>
      </c>
      <c r="R23" s="230">
        <v>5.9</v>
      </c>
      <c r="S23" s="230">
        <v>2</v>
      </c>
      <c r="T23" s="230">
        <v>8.2</v>
      </c>
      <c r="U23" s="230">
        <v>3.5</v>
      </c>
      <c r="V23" s="231">
        <f t="shared" si="0"/>
        <v>7.308695652173912</v>
      </c>
      <c r="W23" s="231">
        <f t="shared" si="0"/>
        <v>2.891304347826087</v>
      </c>
      <c r="X23" s="230" t="s">
        <v>339</v>
      </c>
      <c r="Y23" s="18">
        <v>8.2</v>
      </c>
      <c r="Z23" s="18">
        <v>3.5</v>
      </c>
      <c r="AA23" s="18">
        <v>5.9</v>
      </c>
      <c r="AB23" s="18">
        <v>2</v>
      </c>
      <c r="AC23" s="18">
        <v>7.2</v>
      </c>
      <c r="AD23" s="18">
        <v>3</v>
      </c>
      <c r="AE23" s="18">
        <v>7.4</v>
      </c>
      <c r="AF23" s="18">
        <v>3</v>
      </c>
      <c r="AG23" s="18">
        <v>7.2</v>
      </c>
      <c r="AH23" s="18">
        <v>3</v>
      </c>
      <c r="AI23" s="18">
        <v>5.9</v>
      </c>
      <c r="AJ23" s="18">
        <v>2</v>
      </c>
      <c r="AK23" s="18">
        <v>7.6</v>
      </c>
      <c r="AL23" s="18">
        <v>3</v>
      </c>
      <c r="AM23" s="18">
        <v>7.9</v>
      </c>
      <c r="AN23" s="18">
        <v>3</v>
      </c>
      <c r="AO23" s="18">
        <v>6.6</v>
      </c>
      <c r="AP23" s="18">
        <v>2.5</v>
      </c>
      <c r="AQ23" s="18">
        <v>7.7</v>
      </c>
      <c r="AR23" s="18">
        <v>3</v>
      </c>
      <c r="AS23" s="18">
        <v>7.8</v>
      </c>
      <c r="AT23" s="18">
        <v>3</v>
      </c>
      <c r="AU23" s="18">
        <v>5.8</v>
      </c>
      <c r="AV23" s="18">
        <v>2</v>
      </c>
      <c r="AW23" s="18">
        <v>7.9</v>
      </c>
      <c r="AX23" s="18">
        <v>3</v>
      </c>
      <c r="AY23" s="231">
        <f t="shared" si="1"/>
        <v>7.058333333333334</v>
      </c>
      <c r="AZ23" s="231">
        <f t="shared" si="1"/>
        <v>2.7083333333333335</v>
      </c>
      <c r="BA23" s="230" t="s">
        <v>339</v>
      </c>
      <c r="BB23" s="231">
        <f t="shared" si="2"/>
        <v>7.180851063829787</v>
      </c>
      <c r="BC23" s="231">
        <f t="shared" si="2"/>
        <v>2.797872340425532</v>
      </c>
      <c r="BD23" s="233" t="s">
        <v>339</v>
      </c>
    </row>
    <row r="24" spans="1:56" ht="18" customHeight="1">
      <c r="A24" s="227">
        <v>18</v>
      </c>
      <c r="B24" s="228" t="s">
        <v>113</v>
      </c>
      <c r="C24" s="229" t="s">
        <v>114</v>
      </c>
      <c r="D24" s="230">
        <v>6</v>
      </c>
      <c r="E24" s="230">
        <v>2</v>
      </c>
      <c r="F24" s="230">
        <v>7</v>
      </c>
      <c r="G24" s="230">
        <v>3</v>
      </c>
      <c r="H24" s="230">
        <v>6.6</v>
      </c>
      <c r="I24" s="230">
        <v>2.5</v>
      </c>
      <c r="J24" s="230">
        <v>6.9</v>
      </c>
      <c r="K24" s="230">
        <v>2.5</v>
      </c>
      <c r="L24" s="230">
        <v>6.7</v>
      </c>
      <c r="M24" s="230">
        <v>2.5</v>
      </c>
      <c r="N24" s="230">
        <v>8.1</v>
      </c>
      <c r="O24" s="230">
        <v>3.5</v>
      </c>
      <c r="P24" s="230">
        <v>6.6</v>
      </c>
      <c r="Q24" s="230">
        <v>2.5</v>
      </c>
      <c r="R24" s="230">
        <v>4.3</v>
      </c>
      <c r="S24" s="230">
        <v>1</v>
      </c>
      <c r="T24" s="230">
        <v>6.6</v>
      </c>
      <c r="U24" s="230">
        <v>2.5</v>
      </c>
      <c r="V24" s="231">
        <f t="shared" si="0"/>
        <v>6.586956521739131</v>
      </c>
      <c r="W24" s="231">
        <f t="shared" si="0"/>
        <v>2.4782608695652173</v>
      </c>
      <c r="X24" s="230" t="s">
        <v>17</v>
      </c>
      <c r="Y24" s="18">
        <v>5.2</v>
      </c>
      <c r="Z24" s="18">
        <v>1.5</v>
      </c>
      <c r="AA24" s="18">
        <v>7.5</v>
      </c>
      <c r="AB24" s="18">
        <v>3</v>
      </c>
      <c r="AC24" s="18">
        <v>8</v>
      </c>
      <c r="AD24" s="18">
        <v>3.5</v>
      </c>
      <c r="AE24" s="18">
        <v>6.4</v>
      </c>
      <c r="AF24" s="18">
        <v>2</v>
      </c>
      <c r="AG24" s="18">
        <v>7.8</v>
      </c>
      <c r="AH24" s="18">
        <v>3</v>
      </c>
      <c r="AI24" s="18">
        <v>8.2</v>
      </c>
      <c r="AJ24" s="18">
        <v>3.5</v>
      </c>
      <c r="AK24" s="18">
        <v>7.8</v>
      </c>
      <c r="AL24" s="18">
        <v>3</v>
      </c>
      <c r="AM24" s="18">
        <v>8.1</v>
      </c>
      <c r="AN24" s="18">
        <v>3.5</v>
      </c>
      <c r="AO24" s="18">
        <v>7.7</v>
      </c>
      <c r="AP24" s="18">
        <v>3</v>
      </c>
      <c r="AQ24" s="18">
        <v>7.6</v>
      </c>
      <c r="AR24" s="18">
        <v>3</v>
      </c>
      <c r="AS24" s="18">
        <v>7.7</v>
      </c>
      <c r="AT24" s="18">
        <v>3</v>
      </c>
      <c r="AU24" s="18">
        <v>5.5</v>
      </c>
      <c r="AV24" s="18">
        <v>2</v>
      </c>
      <c r="AW24" s="18">
        <v>8.4</v>
      </c>
      <c r="AX24" s="18">
        <v>4</v>
      </c>
      <c r="AY24" s="231">
        <f t="shared" si="1"/>
        <v>7.316666666666667</v>
      </c>
      <c r="AZ24" s="231">
        <f t="shared" si="1"/>
        <v>2.8958333333333335</v>
      </c>
      <c r="BA24" s="230" t="s">
        <v>339</v>
      </c>
      <c r="BB24" s="231">
        <f t="shared" si="2"/>
        <v>6.959574468085107</v>
      </c>
      <c r="BC24" s="231">
        <f t="shared" si="2"/>
        <v>2.6914893617021276</v>
      </c>
      <c r="BD24" s="233" t="s">
        <v>339</v>
      </c>
    </row>
    <row r="25" spans="1:56" ht="18" customHeight="1">
      <c r="A25" s="227">
        <v>19</v>
      </c>
      <c r="B25" s="228" t="s">
        <v>115</v>
      </c>
      <c r="C25" s="229" t="s">
        <v>56</v>
      </c>
      <c r="D25" s="230">
        <v>4.7</v>
      </c>
      <c r="E25" s="230">
        <v>1</v>
      </c>
      <c r="F25" s="230">
        <v>7.1</v>
      </c>
      <c r="G25" s="230">
        <v>3</v>
      </c>
      <c r="H25" s="230">
        <v>6.9</v>
      </c>
      <c r="I25" s="230">
        <v>2.5</v>
      </c>
      <c r="J25" s="230">
        <v>5.6</v>
      </c>
      <c r="K25" s="230">
        <v>2</v>
      </c>
      <c r="L25" s="230">
        <v>5</v>
      </c>
      <c r="M25" s="230">
        <v>1.5</v>
      </c>
      <c r="N25" s="230">
        <v>6.6</v>
      </c>
      <c r="O25" s="230">
        <v>2.5</v>
      </c>
      <c r="P25" s="230">
        <v>6.9</v>
      </c>
      <c r="Q25" s="230">
        <v>2.5</v>
      </c>
      <c r="R25" s="230">
        <v>6.1</v>
      </c>
      <c r="S25" s="230">
        <v>2</v>
      </c>
      <c r="T25" s="230">
        <v>6.6</v>
      </c>
      <c r="U25" s="230">
        <v>2.5</v>
      </c>
      <c r="V25" s="231">
        <f t="shared" si="0"/>
        <v>6.2043478260869565</v>
      </c>
      <c r="W25" s="231">
        <f t="shared" si="0"/>
        <v>2.1739130434782608</v>
      </c>
      <c r="X25" s="230" t="s">
        <v>17</v>
      </c>
      <c r="Y25" s="18">
        <v>2.6</v>
      </c>
      <c r="Z25" s="18">
        <v>0</v>
      </c>
      <c r="AA25" s="18">
        <v>5</v>
      </c>
      <c r="AB25" s="18">
        <v>1.5</v>
      </c>
      <c r="AC25" s="18">
        <v>5.9</v>
      </c>
      <c r="AD25" s="18">
        <v>2</v>
      </c>
      <c r="AE25" s="18">
        <v>5.2</v>
      </c>
      <c r="AF25" s="18">
        <v>1.5</v>
      </c>
      <c r="AG25" s="18">
        <v>6.5</v>
      </c>
      <c r="AH25" s="18">
        <v>2.5</v>
      </c>
      <c r="AI25" s="18">
        <v>1.9</v>
      </c>
      <c r="AJ25" s="18">
        <v>0</v>
      </c>
      <c r="AK25" s="18">
        <v>0</v>
      </c>
      <c r="AL25" s="18">
        <v>0</v>
      </c>
      <c r="AM25" s="18">
        <v>6.2</v>
      </c>
      <c r="AN25" s="18">
        <v>2</v>
      </c>
      <c r="AO25" s="18">
        <v>1.9</v>
      </c>
      <c r="AP25" s="18">
        <v>0</v>
      </c>
      <c r="AQ25" s="18">
        <v>4.7</v>
      </c>
      <c r="AR25" s="18">
        <v>1</v>
      </c>
      <c r="AS25" s="18">
        <v>4.3</v>
      </c>
      <c r="AT25" s="18">
        <v>1</v>
      </c>
      <c r="AU25" s="18">
        <v>0</v>
      </c>
      <c r="AV25" s="18">
        <v>0</v>
      </c>
      <c r="AW25" s="18">
        <v>3.9</v>
      </c>
      <c r="AX25" s="18">
        <v>0</v>
      </c>
      <c r="AY25" s="231">
        <f t="shared" si="1"/>
        <v>3.6874999999999996</v>
      </c>
      <c r="AZ25" s="231">
        <f t="shared" si="1"/>
        <v>0.8333333333333334</v>
      </c>
      <c r="BA25" s="230" t="s">
        <v>430</v>
      </c>
      <c r="BB25" s="231">
        <f t="shared" si="2"/>
        <v>4.919148936170213</v>
      </c>
      <c r="BC25" s="231">
        <f t="shared" si="2"/>
        <v>1.4893617021276595</v>
      </c>
      <c r="BD25" s="233" t="s">
        <v>427</v>
      </c>
    </row>
    <row r="26" spans="1:56" ht="18" customHeight="1">
      <c r="A26" s="227">
        <v>20</v>
      </c>
      <c r="B26" s="228" t="s">
        <v>117</v>
      </c>
      <c r="C26" s="229" t="s">
        <v>118</v>
      </c>
      <c r="D26" s="230">
        <v>4.8</v>
      </c>
      <c r="E26" s="230">
        <v>1</v>
      </c>
      <c r="F26" s="230">
        <v>6.6</v>
      </c>
      <c r="G26" s="230">
        <v>2.5</v>
      </c>
      <c r="H26" s="230">
        <v>7.5</v>
      </c>
      <c r="I26" s="230">
        <v>3</v>
      </c>
      <c r="J26" s="230">
        <v>8.6</v>
      </c>
      <c r="K26" s="230">
        <v>4</v>
      </c>
      <c r="L26" s="230">
        <v>5.8</v>
      </c>
      <c r="M26" s="230">
        <v>2</v>
      </c>
      <c r="N26" s="230">
        <v>6.3</v>
      </c>
      <c r="O26" s="230">
        <v>2</v>
      </c>
      <c r="P26" s="230">
        <v>7.6</v>
      </c>
      <c r="Q26" s="230">
        <v>3</v>
      </c>
      <c r="R26" s="230">
        <v>5.9</v>
      </c>
      <c r="S26" s="230">
        <v>2</v>
      </c>
      <c r="T26" s="230">
        <v>8.2</v>
      </c>
      <c r="U26" s="230">
        <v>3.5</v>
      </c>
      <c r="V26" s="231">
        <f t="shared" si="0"/>
        <v>6.8260869565217375</v>
      </c>
      <c r="W26" s="231">
        <f t="shared" si="0"/>
        <v>2.5434782608695654</v>
      </c>
      <c r="X26" s="230" t="s">
        <v>339</v>
      </c>
      <c r="Y26" s="18">
        <v>5.8</v>
      </c>
      <c r="Z26" s="18">
        <v>2</v>
      </c>
      <c r="AA26" s="18">
        <v>7</v>
      </c>
      <c r="AB26" s="18">
        <v>3</v>
      </c>
      <c r="AC26" s="18">
        <v>6.2</v>
      </c>
      <c r="AD26" s="18">
        <v>2</v>
      </c>
      <c r="AE26" s="18">
        <v>8.1</v>
      </c>
      <c r="AF26" s="18">
        <v>3.5</v>
      </c>
      <c r="AG26" s="18">
        <v>7</v>
      </c>
      <c r="AH26" s="18">
        <v>3</v>
      </c>
      <c r="AI26" s="18">
        <v>6.9</v>
      </c>
      <c r="AJ26" s="18">
        <v>2.5</v>
      </c>
      <c r="AK26" s="18">
        <v>6.6</v>
      </c>
      <c r="AL26" s="18">
        <v>2.5</v>
      </c>
      <c r="AM26" s="18">
        <v>8.9</v>
      </c>
      <c r="AN26" s="18">
        <v>4</v>
      </c>
      <c r="AO26" s="18">
        <v>7.7</v>
      </c>
      <c r="AP26" s="18">
        <v>3</v>
      </c>
      <c r="AQ26" s="18">
        <v>6.9</v>
      </c>
      <c r="AR26" s="18">
        <v>2.5</v>
      </c>
      <c r="AS26" s="18">
        <v>6.5</v>
      </c>
      <c r="AT26" s="18">
        <v>2.5</v>
      </c>
      <c r="AU26" s="18">
        <v>6.9</v>
      </c>
      <c r="AV26" s="18">
        <v>2.5</v>
      </c>
      <c r="AW26" s="18">
        <v>6.7</v>
      </c>
      <c r="AX26" s="18">
        <v>2.5</v>
      </c>
      <c r="AY26" s="231">
        <f t="shared" si="1"/>
        <v>6.954166666666667</v>
      </c>
      <c r="AZ26" s="231">
        <f t="shared" si="1"/>
        <v>2.6875</v>
      </c>
      <c r="BA26" s="230" t="s">
        <v>339</v>
      </c>
      <c r="BB26" s="231">
        <f t="shared" si="2"/>
        <v>6.891489361702127</v>
      </c>
      <c r="BC26" s="231">
        <f t="shared" si="2"/>
        <v>2.617021276595745</v>
      </c>
      <c r="BD26" s="233" t="s">
        <v>339</v>
      </c>
    </row>
    <row r="27" spans="1:56" ht="18" customHeight="1">
      <c r="A27" s="227">
        <v>21</v>
      </c>
      <c r="B27" s="228" t="s">
        <v>120</v>
      </c>
      <c r="C27" s="229" t="s">
        <v>121</v>
      </c>
      <c r="D27" s="230">
        <v>7.5</v>
      </c>
      <c r="E27" s="230">
        <v>3</v>
      </c>
      <c r="F27" s="230">
        <v>6.5</v>
      </c>
      <c r="G27" s="230">
        <v>2.5</v>
      </c>
      <c r="H27" s="230">
        <v>6.3</v>
      </c>
      <c r="I27" s="230">
        <v>2</v>
      </c>
      <c r="J27" s="230">
        <v>7</v>
      </c>
      <c r="K27" s="230">
        <v>3</v>
      </c>
      <c r="L27" s="230">
        <v>5.9</v>
      </c>
      <c r="M27" s="230">
        <v>2</v>
      </c>
      <c r="N27" s="230">
        <v>5.5</v>
      </c>
      <c r="O27" s="230">
        <v>2</v>
      </c>
      <c r="P27" s="230">
        <v>7</v>
      </c>
      <c r="Q27" s="230">
        <v>3</v>
      </c>
      <c r="R27" s="230">
        <v>5.9</v>
      </c>
      <c r="S27" s="230">
        <v>2</v>
      </c>
      <c r="T27" s="230">
        <v>6.8</v>
      </c>
      <c r="U27" s="230">
        <v>2.5</v>
      </c>
      <c r="V27" s="231">
        <f t="shared" si="0"/>
        <v>6.517391304347826</v>
      </c>
      <c r="W27" s="231">
        <f t="shared" si="0"/>
        <v>2.4565217391304346</v>
      </c>
      <c r="X27" s="230" t="s">
        <v>17</v>
      </c>
      <c r="Y27" s="18">
        <v>5.9</v>
      </c>
      <c r="Z27" s="18">
        <v>2</v>
      </c>
      <c r="AA27" s="18">
        <v>4.9</v>
      </c>
      <c r="AB27" s="18">
        <v>1</v>
      </c>
      <c r="AC27" s="18">
        <v>6.5</v>
      </c>
      <c r="AD27" s="18">
        <v>2.5</v>
      </c>
      <c r="AE27" s="18">
        <v>8.1</v>
      </c>
      <c r="AF27" s="18">
        <v>3.5</v>
      </c>
      <c r="AG27" s="18">
        <v>7</v>
      </c>
      <c r="AH27" s="18">
        <v>3</v>
      </c>
      <c r="AI27" s="18">
        <v>6.9</v>
      </c>
      <c r="AJ27" s="18">
        <v>2.5</v>
      </c>
      <c r="AK27" s="18">
        <v>7</v>
      </c>
      <c r="AL27" s="18">
        <v>3</v>
      </c>
      <c r="AM27" s="18">
        <v>7.6</v>
      </c>
      <c r="AN27" s="18">
        <v>3</v>
      </c>
      <c r="AO27" s="18">
        <v>6.5</v>
      </c>
      <c r="AP27" s="18">
        <v>2.5</v>
      </c>
      <c r="AQ27" s="18">
        <v>6.7</v>
      </c>
      <c r="AR27" s="18">
        <v>2.5</v>
      </c>
      <c r="AS27" s="18">
        <v>6.5</v>
      </c>
      <c r="AT27" s="18">
        <v>2.5</v>
      </c>
      <c r="AU27" s="18">
        <v>4.2</v>
      </c>
      <c r="AV27" s="18">
        <v>1</v>
      </c>
      <c r="AW27" s="18">
        <v>7</v>
      </c>
      <c r="AX27" s="18">
        <v>3</v>
      </c>
      <c r="AY27" s="231">
        <f t="shared" si="1"/>
        <v>6.370833333333334</v>
      </c>
      <c r="AZ27" s="231">
        <f t="shared" si="1"/>
        <v>2.3333333333333335</v>
      </c>
      <c r="BA27" s="230" t="s">
        <v>17</v>
      </c>
      <c r="BB27" s="231">
        <f t="shared" si="2"/>
        <v>6.442553191489361</v>
      </c>
      <c r="BC27" s="231">
        <f t="shared" si="2"/>
        <v>2.393617021276596</v>
      </c>
      <c r="BD27" s="233" t="s">
        <v>17</v>
      </c>
    </row>
    <row r="28" spans="1:56" ht="18" customHeight="1">
      <c r="A28" s="227">
        <v>22</v>
      </c>
      <c r="B28" s="228" t="s">
        <v>433</v>
      </c>
      <c r="C28" s="229" t="s">
        <v>122</v>
      </c>
      <c r="D28" s="230">
        <v>8.8</v>
      </c>
      <c r="E28" s="230">
        <v>4</v>
      </c>
      <c r="F28" s="230">
        <v>6.6</v>
      </c>
      <c r="G28" s="230">
        <v>2.5</v>
      </c>
      <c r="H28" s="230">
        <v>7</v>
      </c>
      <c r="I28" s="230">
        <v>3</v>
      </c>
      <c r="J28" s="230">
        <v>8.1</v>
      </c>
      <c r="K28" s="230">
        <v>3.5</v>
      </c>
      <c r="L28" s="230">
        <v>7.2</v>
      </c>
      <c r="M28" s="230">
        <v>3</v>
      </c>
      <c r="N28" s="230">
        <v>8</v>
      </c>
      <c r="O28" s="230">
        <v>3.5</v>
      </c>
      <c r="P28" s="230">
        <v>6.5</v>
      </c>
      <c r="Q28" s="230">
        <v>2.5</v>
      </c>
      <c r="R28" s="230">
        <v>8</v>
      </c>
      <c r="S28" s="230">
        <v>3.5</v>
      </c>
      <c r="T28" s="230">
        <v>7.2</v>
      </c>
      <c r="U28" s="230">
        <v>3</v>
      </c>
      <c r="V28" s="231">
        <f t="shared" si="0"/>
        <v>7.491304347826087</v>
      </c>
      <c r="W28" s="231">
        <f t="shared" si="0"/>
        <v>3.1739130434782608</v>
      </c>
      <c r="X28" s="230" t="s">
        <v>339</v>
      </c>
      <c r="Y28" s="18">
        <v>4.4</v>
      </c>
      <c r="Z28" s="18">
        <v>1</v>
      </c>
      <c r="AA28" s="18">
        <v>6.8</v>
      </c>
      <c r="AB28" s="18">
        <v>2.5</v>
      </c>
      <c r="AC28" s="18">
        <v>7.2</v>
      </c>
      <c r="AD28" s="18">
        <v>3</v>
      </c>
      <c r="AE28" s="18">
        <v>7.4</v>
      </c>
      <c r="AF28" s="18">
        <v>3</v>
      </c>
      <c r="AG28" s="18">
        <v>8</v>
      </c>
      <c r="AH28" s="18">
        <v>3.5</v>
      </c>
      <c r="AI28" s="18">
        <v>4.9</v>
      </c>
      <c r="AJ28" s="18">
        <v>1</v>
      </c>
      <c r="AK28" s="18">
        <v>6.6</v>
      </c>
      <c r="AL28" s="18">
        <v>2.5</v>
      </c>
      <c r="AM28" s="18">
        <v>9</v>
      </c>
      <c r="AN28" s="18">
        <v>4</v>
      </c>
      <c r="AO28" s="18">
        <v>1.2</v>
      </c>
      <c r="AP28" s="18">
        <v>0</v>
      </c>
      <c r="AQ28" s="18">
        <v>6.6</v>
      </c>
      <c r="AR28" s="18">
        <v>2.5</v>
      </c>
      <c r="AS28" s="18">
        <v>7</v>
      </c>
      <c r="AT28" s="18">
        <v>3</v>
      </c>
      <c r="AU28" s="18">
        <v>5.6</v>
      </c>
      <c r="AV28" s="18">
        <v>2</v>
      </c>
      <c r="AW28" s="18">
        <v>7.6</v>
      </c>
      <c r="AX28" s="18">
        <v>3</v>
      </c>
      <c r="AY28" s="231">
        <f t="shared" si="1"/>
        <v>6.158333333333332</v>
      </c>
      <c r="AZ28" s="231">
        <f t="shared" si="1"/>
        <v>2.2708333333333335</v>
      </c>
      <c r="BA28" s="230" t="s">
        <v>17</v>
      </c>
      <c r="BB28" s="231">
        <f t="shared" si="2"/>
        <v>6.81063829787234</v>
      </c>
      <c r="BC28" s="231">
        <f t="shared" si="2"/>
        <v>2.7127659574468086</v>
      </c>
      <c r="BD28" s="233" t="s">
        <v>339</v>
      </c>
    </row>
    <row r="29" spans="1:56" ht="18" customHeight="1">
      <c r="A29" s="227">
        <v>23</v>
      </c>
      <c r="B29" s="228" t="s">
        <v>123</v>
      </c>
      <c r="C29" s="229" t="s">
        <v>124</v>
      </c>
      <c r="D29" s="230">
        <v>4.6</v>
      </c>
      <c r="E29" s="230">
        <v>1</v>
      </c>
      <c r="F29" s="230">
        <v>7.3</v>
      </c>
      <c r="G29" s="230">
        <v>3</v>
      </c>
      <c r="H29" s="230">
        <v>6.5</v>
      </c>
      <c r="I29" s="230">
        <v>2.5</v>
      </c>
      <c r="J29" s="230">
        <v>5.5</v>
      </c>
      <c r="K29" s="230">
        <v>2</v>
      </c>
      <c r="L29" s="230">
        <v>6.6</v>
      </c>
      <c r="M29" s="230">
        <v>2.5</v>
      </c>
      <c r="N29" s="230">
        <v>6.7</v>
      </c>
      <c r="O29" s="230">
        <v>2.5</v>
      </c>
      <c r="P29" s="230">
        <v>6.3</v>
      </c>
      <c r="Q29" s="230">
        <v>2</v>
      </c>
      <c r="R29" s="230">
        <v>0</v>
      </c>
      <c r="S29" s="230">
        <v>0</v>
      </c>
      <c r="T29" s="230">
        <v>6.6</v>
      </c>
      <c r="U29" s="230">
        <v>2.5</v>
      </c>
      <c r="V29" s="231">
        <f t="shared" si="0"/>
        <v>5.691304347826086</v>
      </c>
      <c r="W29" s="231">
        <f t="shared" si="0"/>
        <v>2.0217391304347827</v>
      </c>
      <c r="X29" s="230" t="s">
        <v>17</v>
      </c>
      <c r="Y29" s="18">
        <v>3.8</v>
      </c>
      <c r="Z29" s="18">
        <v>0</v>
      </c>
      <c r="AA29" s="18">
        <v>1</v>
      </c>
      <c r="AB29" s="18">
        <v>0</v>
      </c>
      <c r="AC29" s="18">
        <v>5.3</v>
      </c>
      <c r="AD29" s="18">
        <v>1.5</v>
      </c>
      <c r="AE29" s="18">
        <v>5</v>
      </c>
      <c r="AF29" s="18">
        <v>1.5</v>
      </c>
      <c r="AG29" s="18">
        <v>6.5</v>
      </c>
      <c r="AH29" s="18">
        <v>2.5</v>
      </c>
      <c r="AI29" s="18">
        <v>1.1</v>
      </c>
      <c r="AJ29" s="18">
        <v>0</v>
      </c>
      <c r="AK29" s="18">
        <v>0</v>
      </c>
      <c r="AL29" s="18">
        <v>0</v>
      </c>
      <c r="AM29" s="18">
        <v>6.4</v>
      </c>
      <c r="AN29" s="18">
        <v>2</v>
      </c>
      <c r="AO29" s="18">
        <v>1.2</v>
      </c>
      <c r="AP29" s="18">
        <v>0</v>
      </c>
      <c r="AQ29" s="18">
        <v>5.1</v>
      </c>
      <c r="AR29" s="18">
        <v>1.5</v>
      </c>
      <c r="AS29" s="18">
        <v>4.7</v>
      </c>
      <c r="AT29" s="18">
        <v>1</v>
      </c>
      <c r="AU29" s="18">
        <v>3.7</v>
      </c>
      <c r="AV29" s="18">
        <v>0</v>
      </c>
      <c r="AW29" s="18">
        <v>3.8</v>
      </c>
      <c r="AX29" s="18">
        <v>0</v>
      </c>
      <c r="AY29" s="231">
        <f t="shared" si="1"/>
        <v>3.4708333333333337</v>
      </c>
      <c r="AZ29" s="231">
        <f t="shared" si="1"/>
        <v>0.6458333333333334</v>
      </c>
      <c r="BA29" s="230" t="s">
        <v>430</v>
      </c>
      <c r="BB29" s="231">
        <f t="shared" si="2"/>
        <v>4.557446808510638</v>
      </c>
      <c r="BC29" s="231">
        <f t="shared" si="2"/>
        <v>1.3191489361702127</v>
      </c>
      <c r="BD29" s="233" t="s">
        <v>427</v>
      </c>
    </row>
    <row r="30" spans="1:56" ht="18" customHeight="1">
      <c r="A30" s="227">
        <v>24</v>
      </c>
      <c r="B30" s="228" t="s">
        <v>125</v>
      </c>
      <c r="C30" s="229" t="s">
        <v>126</v>
      </c>
      <c r="D30" s="230">
        <v>7.6</v>
      </c>
      <c r="E30" s="230">
        <v>3</v>
      </c>
      <c r="F30" s="230">
        <v>7.4</v>
      </c>
      <c r="G30" s="230">
        <v>3</v>
      </c>
      <c r="H30" s="230">
        <v>6.6</v>
      </c>
      <c r="I30" s="230">
        <v>2.5</v>
      </c>
      <c r="J30" s="230">
        <v>5.6</v>
      </c>
      <c r="K30" s="230">
        <v>2</v>
      </c>
      <c r="L30" s="230">
        <v>6.5</v>
      </c>
      <c r="M30" s="230">
        <v>2.5</v>
      </c>
      <c r="N30" s="230">
        <v>6</v>
      </c>
      <c r="O30" s="230">
        <v>2</v>
      </c>
      <c r="P30" s="230">
        <v>6.3</v>
      </c>
      <c r="Q30" s="230">
        <v>2</v>
      </c>
      <c r="R30" s="230">
        <v>6.3</v>
      </c>
      <c r="S30" s="230">
        <v>2</v>
      </c>
      <c r="T30" s="230">
        <v>0</v>
      </c>
      <c r="U30" s="230">
        <v>0</v>
      </c>
      <c r="V30" s="231">
        <f t="shared" si="0"/>
        <v>5.7</v>
      </c>
      <c r="W30" s="231">
        <f t="shared" si="0"/>
        <v>2.0652173913043477</v>
      </c>
      <c r="X30" s="230" t="s">
        <v>17</v>
      </c>
      <c r="Y30" s="18">
        <v>5.9</v>
      </c>
      <c r="Z30" s="18">
        <v>2</v>
      </c>
      <c r="AA30" s="18">
        <v>1</v>
      </c>
      <c r="AB30" s="18">
        <v>0</v>
      </c>
      <c r="AC30" s="18">
        <v>5.2</v>
      </c>
      <c r="AD30" s="18">
        <v>1.5</v>
      </c>
      <c r="AE30" s="18">
        <v>5.1</v>
      </c>
      <c r="AF30" s="18">
        <v>1.5</v>
      </c>
      <c r="AG30" s="18">
        <v>6.5</v>
      </c>
      <c r="AH30" s="18">
        <v>2.5</v>
      </c>
      <c r="AI30" s="18">
        <v>1.1</v>
      </c>
      <c r="AJ30" s="18">
        <v>0</v>
      </c>
      <c r="AK30" s="18">
        <v>3.4</v>
      </c>
      <c r="AL30" s="18">
        <v>0</v>
      </c>
      <c r="AM30" s="18">
        <v>6.4</v>
      </c>
      <c r="AN30" s="18">
        <v>2</v>
      </c>
      <c r="AO30" s="18">
        <v>5.2</v>
      </c>
      <c r="AP30" s="18">
        <v>1.5</v>
      </c>
      <c r="AQ30" s="18">
        <v>5.3</v>
      </c>
      <c r="AR30" s="18">
        <v>1.5</v>
      </c>
      <c r="AS30" s="18">
        <v>2.4</v>
      </c>
      <c r="AT30" s="18">
        <v>0</v>
      </c>
      <c r="AU30" s="18">
        <v>0</v>
      </c>
      <c r="AV30" s="18">
        <v>0</v>
      </c>
      <c r="AW30" s="18">
        <v>3.7</v>
      </c>
      <c r="AX30" s="18">
        <v>0</v>
      </c>
      <c r="AY30" s="231">
        <f t="shared" si="1"/>
        <v>3.629166666666667</v>
      </c>
      <c r="AZ30" s="231">
        <f t="shared" si="1"/>
        <v>0.8541666666666666</v>
      </c>
      <c r="BA30" s="230" t="s">
        <v>430</v>
      </c>
      <c r="BB30" s="231">
        <f t="shared" si="2"/>
        <v>4.642553191489362</v>
      </c>
      <c r="BC30" s="231">
        <f t="shared" si="2"/>
        <v>1.446808510638298</v>
      </c>
      <c r="BD30" s="233" t="s">
        <v>427</v>
      </c>
    </row>
    <row r="31" spans="1:56" ht="18" customHeight="1">
      <c r="A31" s="227">
        <v>25</v>
      </c>
      <c r="B31" s="228" t="s">
        <v>127</v>
      </c>
      <c r="C31" s="229" t="s">
        <v>128</v>
      </c>
      <c r="D31" s="230">
        <v>6</v>
      </c>
      <c r="E31" s="230">
        <v>2</v>
      </c>
      <c r="F31" s="230">
        <v>6.1</v>
      </c>
      <c r="G31" s="230">
        <v>2</v>
      </c>
      <c r="H31" s="230">
        <v>6.5</v>
      </c>
      <c r="I31" s="230">
        <v>2.5</v>
      </c>
      <c r="J31" s="230">
        <v>6.1</v>
      </c>
      <c r="K31" s="230">
        <v>2</v>
      </c>
      <c r="L31" s="230">
        <v>5.5</v>
      </c>
      <c r="M31" s="230">
        <v>2</v>
      </c>
      <c r="N31" s="230">
        <v>7.5</v>
      </c>
      <c r="O31" s="230">
        <v>3</v>
      </c>
      <c r="P31" s="230">
        <v>6.7</v>
      </c>
      <c r="Q31" s="230">
        <v>2.5</v>
      </c>
      <c r="R31" s="230">
        <v>7.1</v>
      </c>
      <c r="S31" s="230">
        <v>3</v>
      </c>
      <c r="T31" s="230">
        <v>6.6</v>
      </c>
      <c r="U31" s="230">
        <v>2.5</v>
      </c>
      <c r="V31" s="231">
        <f t="shared" si="0"/>
        <v>6.5</v>
      </c>
      <c r="W31" s="231">
        <f t="shared" si="0"/>
        <v>2.4130434782608696</v>
      </c>
      <c r="X31" s="230" t="s">
        <v>17</v>
      </c>
      <c r="Y31" s="18">
        <v>5</v>
      </c>
      <c r="Z31" s="18">
        <v>1.5</v>
      </c>
      <c r="AA31" s="18">
        <v>3.9</v>
      </c>
      <c r="AB31" s="18">
        <v>0</v>
      </c>
      <c r="AC31" s="18">
        <v>6</v>
      </c>
      <c r="AD31" s="18">
        <v>2</v>
      </c>
      <c r="AE31" s="18">
        <v>5</v>
      </c>
      <c r="AF31" s="18">
        <v>1.5</v>
      </c>
      <c r="AG31" s="18">
        <v>7</v>
      </c>
      <c r="AH31" s="18">
        <v>3</v>
      </c>
      <c r="AI31" s="18">
        <v>5.1</v>
      </c>
      <c r="AJ31" s="18">
        <v>1.5</v>
      </c>
      <c r="AK31" s="18">
        <v>6.2</v>
      </c>
      <c r="AL31" s="18">
        <v>2</v>
      </c>
      <c r="AM31" s="18">
        <v>7.2</v>
      </c>
      <c r="AN31" s="18">
        <v>3</v>
      </c>
      <c r="AO31" s="18">
        <v>5.4</v>
      </c>
      <c r="AP31" s="18">
        <v>1.5</v>
      </c>
      <c r="AQ31" s="18">
        <v>6.7</v>
      </c>
      <c r="AR31" s="18">
        <v>2.5</v>
      </c>
      <c r="AS31" s="18">
        <v>7</v>
      </c>
      <c r="AT31" s="18">
        <v>3</v>
      </c>
      <c r="AU31" s="18">
        <v>0</v>
      </c>
      <c r="AV31" s="18">
        <v>0</v>
      </c>
      <c r="AW31" s="18">
        <v>6.4</v>
      </c>
      <c r="AX31" s="18">
        <v>2</v>
      </c>
      <c r="AY31" s="231">
        <f t="shared" si="1"/>
        <v>5.220833333333334</v>
      </c>
      <c r="AZ31" s="231">
        <f t="shared" si="1"/>
        <v>1.625</v>
      </c>
      <c r="BA31" s="230" t="s">
        <v>427</v>
      </c>
      <c r="BB31" s="231">
        <f t="shared" si="2"/>
        <v>5.846808510638298</v>
      </c>
      <c r="BC31" s="231">
        <f t="shared" si="2"/>
        <v>2.0106382978723403</v>
      </c>
      <c r="BD31" s="233" t="s">
        <v>17</v>
      </c>
    </row>
    <row r="32" spans="1:56" ht="18" customHeight="1">
      <c r="A32" s="227">
        <v>26</v>
      </c>
      <c r="B32" s="228" t="s">
        <v>129</v>
      </c>
      <c r="C32" s="229" t="s">
        <v>130</v>
      </c>
      <c r="D32" s="230">
        <v>4.8</v>
      </c>
      <c r="E32" s="230">
        <v>1</v>
      </c>
      <c r="F32" s="230">
        <v>7.3</v>
      </c>
      <c r="G32" s="230">
        <v>3</v>
      </c>
      <c r="H32" s="230">
        <v>5.9</v>
      </c>
      <c r="I32" s="230">
        <v>2</v>
      </c>
      <c r="J32" s="230">
        <v>5.8</v>
      </c>
      <c r="K32" s="230">
        <v>2</v>
      </c>
      <c r="L32" s="230">
        <v>5.2</v>
      </c>
      <c r="M32" s="230">
        <v>1.5</v>
      </c>
      <c r="N32" s="230">
        <v>5.1</v>
      </c>
      <c r="O32" s="230">
        <v>1.5</v>
      </c>
      <c r="P32" s="230">
        <v>7</v>
      </c>
      <c r="Q32" s="230">
        <v>3</v>
      </c>
      <c r="R32" s="230">
        <v>6.3</v>
      </c>
      <c r="S32" s="230">
        <v>2</v>
      </c>
      <c r="T32" s="230">
        <v>7.2</v>
      </c>
      <c r="U32" s="230">
        <v>3</v>
      </c>
      <c r="V32" s="231">
        <f t="shared" si="0"/>
        <v>6.052173913043478</v>
      </c>
      <c r="W32" s="231">
        <f t="shared" si="0"/>
        <v>2.108695652173913</v>
      </c>
      <c r="X32" s="230" t="s">
        <v>17</v>
      </c>
      <c r="Y32" s="18">
        <v>1.8</v>
      </c>
      <c r="Z32" s="18">
        <v>0</v>
      </c>
      <c r="AA32" s="18">
        <v>3.7</v>
      </c>
      <c r="AB32" s="18">
        <v>0</v>
      </c>
      <c r="AC32" s="18">
        <v>7.4</v>
      </c>
      <c r="AD32" s="18">
        <v>3</v>
      </c>
      <c r="AE32" s="18">
        <v>5.2</v>
      </c>
      <c r="AF32" s="18">
        <v>1.5</v>
      </c>
      <c r="AG32" s="18">
        <v>7</v>
      </c>
      <c r="AH32" s="18">
        <v>3</v>
      </c>
      <c r="AI32" s="18">
        <v>1.4</v>
      </c>
      <c r="AJ32" s="18">
        <v>0</v>
      </c>
      <c r="AK32" s="18">
        <v>5.8</v>
      </c>
      <c r="AL32" s="18">
        <v>2</v>
      </c>
      <c r="AM32" s="18">
        <v>8.1</v>
      </c>
      <c r="AN32" s="18">
        <v>3.5</v>
      </c>
      <c r="AO32" s="18">
        <v>6</v>
      </c>
      <c r="AP32" s="18">
        <v>2</v>
      </c>
      <c r="AQ32" s="18">
        <v>6.5</v>
      </c>
      <c r="AR32" s="18">
        <v>2.5</v>
      </c>
      <c r="AS32" s="18">
        <v>6.5</v>
      </c>
      <c r="AT32" s="18">
        <v>2.5</v>
      </c>
      <c r="AU32" s="18">
        <v>5.6</v>
      </c>
      <c r="AV32" s="18">
        <v>2</v>
      </c>
      <c r="AW32" s="18">
        <v>5.1</v>
      </c>
      <c r="AX32" s="18">
        <v>1.5</v>
      </c>
      <c r="AY32" s="231">
        <f t="shared" si="1"/>
        <v>5.125</v>
      </c>
      <c r="AZ32" s="231">
        <f t="shared" si="1"/>
        <v>1.6041666666666667</v>
      </c>
      <c r="BA32" s="230" t="s">
        <v>427</v>
      </c>
      <c r="BB32" s="231">
        <f t="shared" si="2"/>
        <v>5.578723404255319</v>
      </c>
      <c r="BC32" s="231">
        <f t="shared" si="2"/>
        <v>1.851063829787234</v>
      </c>
      <c r="BD32" s="233" t="s">
        <v>427</v>
      </c>
    </row>
    <row r="33" spans="1:56" ht="18" customHeight="1">
      <c r="A33" s="227">
        <v>27</v>
      </c>
      <c r="B33" s="228" t="s">
        <v>132</v>
      </c>
      <c r="C33" s="229" t="s">
        <v>68</v>
      </c>
      <c r="D33" s="230">
        <v>7.6</v>
      </c>
      <c r="E33" s="230">
        <v>3</v>
      </c>
      <c r="F33" s="230">
        <v>4.5</v>
      </c>
      <c r="G33" s="230">
        <v>1</v>
      </c>
      <c r="H33" s="230">
        <v>7</v>
      </c>
      <c r="I33" s="230">
        <v>3</v>
      </c>
      <c r="J33" s="230">
        <v>5.5</v>
      </c>
      <c r="K33" s="230">
        <v>2</v>
      </c>
      <c r="L33" s="230">
        <v>5.4</v>
      </c>
      <c r="M33" s="230">
        <v>1.5</v>
      </c>
      <c r="N33" s="230">
        <v>6.1</v>
      </c>
      <c r="O33" s="230">
        <v>2</v>
      </c>
      <c r="P33" s="230">
        <v>6.8</v>
      </c>
      <c r="Q33" s="230">
        <v>2.5</v>
      </c>
      <c r="R33" s="230">
        <v>4.2</v>
      </c>
      <c r="S33" s="230">
        <v>1</v>
      </c>
      <c r="T33" s="230">
        <v>6.6</v>
      </c>
      <c r="U33" s="230">
        <v>2.5</v>
      </c>
      <c r="V33" s="231">
        <f t="shared" si="0"/>
        <v>6.1521739130434785</v>
      </c>
      <c r="W33" s="231">
        <f t="shared" si="0"/>
        <v>2.1739130434782608</v>
      </c>
      <c r="X33" s="230" t="s">
        <v>17</v>
      </c>
      <c r="Y33" s="18">
        <v>4.9</v>
      </c>
      <c r="Z33" s="18">
        <v>1</v>
      </c>
      <c r="AA33" s="18">
        <v>4.5</v>
      </c>
      <c r="AB33" s="18">
        <v>1</v>
      </c>
      <c r="AC33" s="18">
        <v>6</v>
      </c>
      <c r="AD33" s="18">
        <v>2</v>
      </c>
      <c r="AE33" s="18">
        <v>6.1</v>
      </c>
      <c r="AF33" s="18">
        <v>2</v>
      </c>
      <c r="AG33" s="18">
        <v>6.5</v>
      </c>
      <c r="AH33" s="18">
        <v>2.5</v>
      </c>
      <c r="AI33" s="18">
        <v>5.5</v>
      </c>
      <c r="AJ33" s="18">
        <v>2</v>
      </c>
      <c r="AK33" s="18">
        <v>3.6</v>
      </c>
      <c r="AL33" s="18">
        <v>0</v>
      </c>
      <c r="AM33" s="18">
        <v>7.7</v>
      </c>
      <c r="AN33" s="18">
        <v>3</v>
      </c>
      <c r="AO33" s="18">
        <v>6.1</v>
      </c>
      <c r="AP33" s="18">
        <v>2</v>
      </c>
      <c r="AQ33" s="18">
        <v>6.1</v>
      </c>
      <c r="AR33" s="18">
        <v>2</v>
      </c>
      <c r="AS33" s="18">
        <v>4.2</v>
      </c>
      <c r="AT33" s="18">
        <v>1</v>
      </c>
      <c r="AU33" s="18">
        <v>3</v>
      </c>
      <c r="AV33" s="18">
        <v>0</v>
      </c>
      <c r="AW33" s="18">
        <v>6.2</v>
      </c>
      <c r="AX33" s="18">
        <v>2</v>
      </c>
      <c r="AY33" s="231">
        <f t="shared" si="1"/>
        <v>5.312500000000001</v>
      </c>
      <c r="AZ33" s="231">
        <f t="shared" si="1"/>
        <v>1.5208333333333333</v>
      </c>
      <c r="BA33" s="230" t="s">
        <v>427</v>
      </c>
      <c r="BB33" s="231">
        <f t="shared" si="2"/>
        <v>5.7234042553191475</v>
      </c>
      <c r="BC33" s="231">
        <f t="shared" si="2"/>
        <v>1.8404255319148937</v>
      </c>
      <c r="BD33" s="233" t="s">
        <v>427</v>
      </c>
    </row>
    <row r="34" spans="1:56" ht="18" customHeight="1">
      <c r="A34" s="227">
        <v>28</v>
      </c>
      <c r="B34" s="228" t="s">
        <v>133</v>
      </c>
      <c r="C34" s="229" t="s">
        <v>68</v>
      </c>
      <c r="D34" s="230">
        <v>8</v>
      </c>
      <c r="E34" s="230">
        <v>3.5</v>
      </c>
      <c r="F34" s="230">
        <v>4.2</v>
      </c>
      <c r="G34" s="230">
        <v>1</v>
      </c>
      <c r="H34" s="230">
        <v>6.1</v>
      </c>
      <c r="I34" s="230">
        <v>2</v>
      </c>
      <c r="J34" s="230">
        <v>5.7</v>
      </c>
      <c r="K34" s="230">
        <v>2</v>
      </c>
      <c r="L34" s="230">
        <v>7.5</v>
      </c>
      <c r="M34" s="230">
        <v>3</v>
      </c>
      <c r="N34" s="230">
        <v>8</v>
      </c>
      <c r="O34" s="230">
        <v>3.5</v>
      </c>
      <c r="P34" s="230">
        <v>4.6</v>
      </c>
      <c r="Q34" s="230">
        <v>1</v>
      </c>
      <c r="R34" s="230">
        <v>6.6</v>
      </c>
      <c r="S34" s="230">
        <v>2.5</v>
      </c>
      <c r="T34" s="230">
        <v>6</v>
      </c>
      <c r="U34" s="230">
        <v>2</v>
      </c>
      <c r="V34" s="231">
        <f t="shared" si="0"/>
        <v>6.352173913043478</v>
      </c>
      <c r="W34" s="231">
        <f t="shared" si="0"/>
        <v>2.3043478260869565</v>
      </c>
      <c r="X34" s="230" t="s">
        <v>17</v>
      </c>
      <c r="Y34" s="18">
        <v>3.8</v>
      </c>
      <c r="Z34" s="18">
        <v>0</v>
      </c>
      <c r="AA34" s="18">
        <v>6.5</v>
      </c>
      <c r="AB34" s="18">
        <v>2.5</v>
      </c>
      <c r="AC34" s="18">
        <v>6.3</v>
      </c>
      <c r="AD34" s="18">
        <v>2</v>
      </c>
      <c r="AE34" s="18">
        <v>5</v>
      </c>
      <c r="AF34" s="18">
        <v>1.5</v>
      </c>
      <c r="AG34" s="18">
        <v>6.9</v>
      </c>
      <c r="AH34" s="18">
        <v>2.5</v>
      </c>
      <c r="AI34" s="18">
        <v>7.5</v>
      </c>
      <c r="AJ34" s="18">
        <v>3</v>
      </c>
      <c r="AK34" s="18">
        <v>6</v>
      </c>
      <c r="AL34" s="18">
        <v>2</v>
      </c>
      <c r="AM34" s="18">
        <v>7.5</v>
      </c>
      <c r="AN34" s="18">
        <v>3</v>
      </c>
      <c r="AO34" s="18">
        <v>7.1</v>
      </c>
      <c r="AP34" s="18">
        <v>3</v>
      </c>
      <c r="AQ34" s="18">
        <v>4.8</v>
      </c>
      <c r="AR34" s="18">
        <v>1</v>
      </c>
      <c r="AS34" s="18">
        <v>2.7</v>
      </c>
      <c r="AT34" s="18">
        <v>0</v>
      </c>
      <c r="AU34" s="18">
        <v>2.5</v>
      </c>
      <c r="AV34" s="18">
        <v>0</v>
      </c>
      <c r="AW34" s="18">
        <v>8.1</v>
      </c>
      <c r="AX34" s="18">
        <v>3.5</v>
      </c>
      <c r="AY34" s="231">
        <f t="shared" si="1"/>
        <v>5.645833333333333</v>
      </c>
      <c r="AZ34" s="231">
        <f t="shared" si="1"/>
        <v>1.7916666666666667</v>
      </c>
      <c r="BA34" s="230" t="s">
        <v>427</v>
      </c>
      <c r="BB34" s="231">
        <f t="shared" si="2"/>
        <v>5.9914893617021265</v>
      </c>
      <c r="BC34" s="231">
        <f t="shared" si="2"/>
        <v>2.0425531914893615</v>
      </c>
      <c r="BD34" s="233" t="s">
        <v>17</v>
      </c>
    </row>
    <row r="35" spans="1:56" ht="18" customHeight="1">
      <c r="A35" s="227">
        <v>29</v>
      </c>
      <c r="B35" s="228" t="s">
        <v>394</v>
      </c>
      <c r="C35" s="229" t="s">
        <v>68</v>
      </c>
      <c r="D35" s="230">
        <v>5.7</v>
      </c>
      <c r="E35" s="230">
        <v>2</v>
      </c>
      <c r="F35" s="230">
        <v>5.1</v>
      </c>
      <c r="G35" s="230">
        <v>1.5</v>
      </c>
      <c r="H35" s="230">
        <v>6.9</v>
      </c>
      <c r="I35" s="230">
        <v>2.5</v>
      </c>
      <c r="J35" s="230">
        <v>5.5</v>
      </c>
      <c r="K35" s="230">
        <v>2</v>
      </c>
      <c r="L35" s="230">
        <v>5.7</v>
      </c>
      <c r="M35" s="230">
        <v>2</v>
      </c>
      <c r="N35" s="230">
        <v>5.8</v>
      </c>
      <c r="O35" s="230">
        <v>2</v>
      </c>
      <c r="P35" s="230">
        <v>6.2</v>
      </c>
      <c r="Q35" s="230">
        <v>2</v>
      </c>
      <c r="R35" s="230">
        <v>4.4</v>
      </c>
      <c r="S35" s="230">
        <v>1</v>
      </c>
      <c r="T35" s="230">
        <v>7.2</v>
      </c>
      <c r="U35" s="230">
        <v>3</v>
      </c>
      <c r="V35" s="231">
        <f t="shared" si="0"/>
        <v>5.947826086956522</v>
      </c>
      <c r="W35" s="231">
        <f t="shared" si="0"/>
        <v>2.0652173913043477</v>
      </c>
      <c r="X35" s="230" t="s">
        <v>17</v>
      </c>
      <c r="Y35" s="18">
        <v>0.8</v>
      </c>
      <c r="Z35" s="18">
        <v>0</v>
      </c>
      <c r="AA35" s="18">
        <v>3.7</v>
      </c>
      <c r="AB35" s="18">
        <v>0</v>
      </c>
      <c r="AC35" s="18">
        <v>7</v>
      </c>
      <c r="AD35" s="18">
        <v>3</v>
      </c>
      <c r="AE35" s="18">
        <v>5.2</v>
      </c>
      <c r="AF35" s="18">
        <v>1.5</v>
      </c>
      <c r="AG35" s="18">
        <v>6.7</v>
      </c>
      <c r="AH35" s="18">
        <v>2.5</v>
      </c>
      <c r="AI35" s="18">
        <v>0.6</v>
      </c>
      <c r="AJ35" s="18">
        <v>0</v>
      </c>
      <c r="AK35" s="18">
        <v>5.6</v>
      </c>
      <c r="AL35" s="18">
        <v>2</v>
      </c>
      <c r="AM35" s="18">
        <v>7.1</v>
      </c>
      <c r="AN35" s="18">
        <v>3</v>
      </c>
      <c r="AO35" s="18">
        <v>5.1</v>
      </c>
      <c r="AP35" s="18">
        <v>1.5</v>
      </c>
      <c r="AQ35" s="18">
        <v>5.2</v>
      </c>
      <c r="AR35" s="18">
        <v>1.5</v>
      </c>
      <c r="AS35" s="18">
        <v>5.8</v>
      </c>
      <c r="AT35" s="18">
        <v>2</v>
      </c>
      <c r="AU35" s="18">
        <v>5.7</v>
      </c>
      <c r="AV35" s="18">
        <v>2</v>
      </c>
      <c r="AW35" s="18">
        <v>5.1</v>
      </c>
      <c r="AX35" s="18">
        <v>1.5</v>
      </c>
      <c r="AY35" s="231">
        <f t="shared" si="1"/>
        <v>4.645833333333334</v>
      </c>
      <c r="AZ35" s="231">
        <f t="shared" si="1"/>
        <v>1.3958333333333333</v>
      </c>
      <c r="BA35" s="230" t="s">
        <v>427</v>
      </c>
      <c r="BB35" s="231">
        <f t="shared" si="2"/>
        <v>5.282978723404255</v>
      </c>
      <c r="BC35" s="231">
        <f t="shared" si="2"/>
        <v>1.7234042553191489</v>
      </c>
      <c r="BD35" s="233" t="s">
        <v>427</v>
      </c>
    </row>
    <row r="36" spans="1:56" ht="18" customHeight="1">
      <c r="A36" s="227">
        <v>30</v>
      </c>
      <c r="B36" s="228" t="s">
        <v>134</v>
      </c>
      <c r="C36" s="229" t="s">
        <v>135</v>
      </c>
      <c r="D36" s="230">
        <v>7.4</v>
      </c>
      <c r="E36" s="230">
        <v>3</v>
      </c>
      <c r="F36" s="230">
        <v>7.5</v>
      </c>
      <c r="G36" s="230">
        <v>3</v>
      </c>
      <c r="H36" s="230">
        <v>6.9</v>
      </c>
      <c r="I36" s="230">
        <v>2.5</v>
      </c>
      <c r="J36" s="230">
        <v>4.6</v>
      </c>
      <c r="K36" s="230">
        <v>1</v>
      </c>
      <c r="L36" s="230">
        <v>6.4</v>
      </c>
      <c r="M36" s="230">
        <v>2</v>
      </c>
      <c r="N36" s="230">
        <v>6.1</v>
      </c>
      <c r="O36" s="230">
        <v>2</v>
      </c>
      <c r="P36" s="230">
        <v>6.1</v>
      </c>
      <c r="Q36" s="230">
        <v>2</v>
      </c>
      <c r="R36" s="230">
        <v>4</v>
      </c>
      <c r="S36" s="230">
        <v>1</v>
      </c>
      <c r="T36" s="230">
        <v>6.6</v>
      </c>
      <c r="U36" s="230">
        <v>2.5</v>
      </c>
      <c r="V36" s="231">
        <f t="shared" si="0"/>
        <v>6.273913043478261</v>
      </c>
      <c r="W36" s="231">
        <f t="shared" si="0"/>
        <v>2.1739130434782608</v>
      </c>
      <c r="X36" s="230" t="s">
        <v>17</v>
      </c>
      <c r="Y36" s="18">
        <v>5.8</v>
      </c>
      <c r="Z36" s="18">
        <v>2</v>
      </c>
      <c r="AA36" s="18">
        <v>4</v>
      </c>
      <c r="AB36" s="18">
        <v>1</v>
      </c>
      <c r="AC36" s="18">
        <v>6.7</v>
      </c>
      <c r="AD36" s="18">
        <v>2.5</v>
      </c>
      <c r="AE36" s="18">
        <v>6.3</v>
      </c>
      <c r="AF36" s="18">
        <v>2</v>
      </c>
      <c r="AG36" s="18">
        <v>7.2</v>
      </c>
      <c r="AH36" s="18">
        <v>3</v>
      </c>
      <c r="AI36" s="18">
        <v>6.7</v>
      </c>
      <c r="AJ36" s="18">
        <v>2.5</v>
      </c>
      <c r="AK36" s="18">
        <v>6.4</v>
      </c>
      <c r="AL36" s="18">
        <v>2</v>
      </c>
      <c r="AM36" s="18">
        <v>8</v>
      </c>
      <c r="AN36" s="18">
        <v>3.5</v>
      </c>
      <c r="AO36" s="18">
        <v>5.5</v>
      </c>
      <c r="AP36" s="18">
        <v>2</v>
      </c>
      <c r="AQ36" s="18">
        <v>5.7</v>
      </c>
      <c r="AR36" s="18">
        <v>2</v>
      </c>
      <c r="AS36" s="18">
        <v>5.5</v>
      </c>
      <c r="AT36" s="18">
        <v>2</v>
      </c>
      <c r="AU36" s="18">
        <v>2.9</v>
      </c>
      <c r="AV36" s="18">
        <v>0</v>
      </c>
      <c r="AW36" s="18">
        <v>6.8</v>
      </c>
      <c r="AX36" s="18">
        <v>2.5</v>
      </c>
      <c r="AY36" s="231">
        <f t="shared" si="1"/>
        <v>5.7250000000000005</v>
      </c>
      <c r="AZ36" s="231">
        <f t="shared" si="1"/>
        <v>1.9375</v>
      </c>
      <c r="BA36" s="230" t="s">
        <v>427</v>
      </c>
      <c r="BB36" s="231">
        <f t="shared" si="2"/>
        <v>5.993617021276597</v>
      </c>
      <c r="BC36" s="231">
        <f t="shared" si="2"/>
        <v>2.0531914893617023</v>
      </c>
      <c r="BD36" s="233" t="s">
        <v>17</v>
      </c>
    </row>
    <row r="37" spans="1:56" ht="18" customHeight="1">
      <c r="A37" s="227">
        <v>31</v>
      </c>
      <c r="B37" s="228" t="s">
        <v>100</v>
      </c>
      <c r="C37" s="229" t="s">
        <v>135</v>
      </c>
      <c r="D37" s="230">
        <v>5.4</v>
      </c>
      <c r="E37" s="230">
        <v>1.5</v>
      </c>
      <c r="F37" s="230">
        <v>8</v>
      </c>
      <c r="G37" s="230">
        <v>3.5</v>
      </c>
      <c r="H37" s="230">
        <v>6.9</v>
      </c>
      <c r="I37" s="230">
        <v>2.5</v>
      </c>
      <c r="J37" s="230">
        <v>6.7</v>
      </c>
      <c r="K37" s="230">
        <v>2.5</v>
      </c>
      <c r="L37" s="230">
        <v>6.6</v>
      </c>
      <c r="M37" s="230">
        <v>2.5</v>
      </c>
      <c r="N37" s="230">
        <v>7</v>
      </c>
      <c r="O37" s="230">
        <v>3</v>
      </c>
      <c r="P37" s="230">
        <v>7.6</v>
      </c>
      <c r="Q37" s="230">
        <v>3</v>
      </c>
      <c r="R37" s="230">
        <v>6.6</v>
      </c>
      <c r="S37" s="230">
        <v>2.5</v>
      </c>
      <c r="T37" s="230">
        <v>6.6</v>
      </c>
      <c r="U37" s="230">
        <v>2.5</v>
      </c>
      <c r="V37" s="231">
        <f t="shared" si="0"/>
        <v>6.7956521739130435</v>
      </c>
      <c r="W37" s="231">
        <f t="shared" si="0"/>
        <v>2.5869565217391304</v>
      </c>
      <c r="X37" s="230" t="s">
        <v>339</v>
      </c>
      <c r="Y37" s="18">
        <v>7.3</v>
      </c>
      <c r="Z37" s="18">
        <v>3</v>
      </c>
      <c r="AA37" s="18">
        <v>7.3</v>
      </c>
      <c r="AB37" s="18">
        <v>3</v>
      </c>
      <c r="AC37" s="18">
        <v>7.4</v>
      </c>
      <c r="AD37" s="18">
        <v>3</v>
      </c>
      <c r="AE37" s="18">
        <v>7.2</v>
      </c>
      <c r="AF37" s="18">
        <v>3</v>
      </c>
      <c r="AG37" s="18">
        <v>7.2</v>
      </c>
      <c r="AH37" s="18">
        <v>3</v>
      </c>
      <c r="AI37" s="18">
        <v>6.7</v>
      </c>
      <c r="AJ37" s="18">
        <v>2.5</v>
      </c>
      <c r="AK37" s="18">
        <v>7.2</v>
      </c>
      <c r="AL37" s="18">
        <v>3</v>
      </c>
      <c r="AM37" s="18">
        <v>8</v>
      </c>
      <c r="AN37" s="18">
        <v>3.5</v>
      </c>
      <c r="AO37" s="18">
        <v>6.3</v>
      </c>
      <c r="AP37" s="18">
        <v>2</v>
      </c>
      <c r="AQ37" s="18">
        <v>7.3</v>
      </c>
      <c r="AR37" s="18">
        <v>3</v>
      </c>
      <c r="AS37" s="18">
        <v>7.6</v>
      </c>
      <c r="AT37" s="18">
        <v>2</v>
      </c>
      <c r="AU37" s="18">
        <v>6.7</v>
      </c>
      <c r="AV37" s="18">
        <v>2.5</v>
      </c>
      <c r="AW37" s="18">
        <v>7.7</v>
      </c>
      <c r="AX37" s="18">
        <v>3</v>
      </c>
      <c r="AY37" s="231">
        <f t="shared" si="1"/>
        <v>7.195833333333334</v>
      </c>
      <c r="AZ37" s="231">
        <f t="shared" si="1"/>
        <v>2.7708333333333335</v>
      </c>
      <c r="BA37" s="230" t="s">
        <v>339</v>
      </c>
      <c r="BB37" s="231">
        <f t="shared" si="2"/>
        <v>7</v>
      </c>
      <c r="BC37" s="231">
        <f t="shared" si="2"/>
        <v>2.6808510638297873</v>
      </c>
      <c r="BD37" s="233" t="s">
        <v>339</v>
      </c>
    </row>
    <row r="38" spans="1:56" ht="18" customHeight="1">
      <c r="A38" s="227">
        <v>32</v>
      </c>
      <c r="B38" s="228" t="s">
        <v>116</v>
      </c>
      <c r="C38" s="229" t="s">
        <v>136</v>
      </c>
      <c r="D38" s="230">
        <v>7</v>
      </c>
      <c r="E38" s="230">
        <v>3</v>
      </c>
      <c r="F38" s="230">
        <v>6.2</v>
      </c>
      <c r="G38" s="230">
        <v>2</v>
      </c>
      <c r="H38" s="230">
        <v>6.3</v>
      </c>
      <c r="I38" s="230">
        <v>2</v>
      </c>
      <c r="J38" s="230">
        <v>6.7</v>
      </c>
      <c r="K38" s="230">
        <v>2.5</v>
      </c>
      <c r="L38" s="230">
        <v>5</v>
      </c>
      <c r="M38" s="230">
        <v>1.5</v>
      </c>
      <c r="N38" s="230">
        <v>7.1</v>
      </c>
      <c r="O38" s="230">
        <v>3</v>
      </c>
      <c r="P38" s="230">
        <v>6.8</v>
      </c>
      <c r="Q38" s="230">
        <v>2.5</v>
      </c>
      <c r="R38" s="230">
        <v>4</v>
      </c>
      <c r="S38" s="230">
        <v>1</v>
      </c>
      <c r="T38" s="230">
        <v>7.8</v>
      </c>
      <c r="U38" s="230">
        <v>3</v>
      </c>
      <c r="V38" s="231">
        <f t="shared" si="0"/>
        <v>6.469565217391305</v>
      </c>
      <c r="W38" s="231">
        <f t="shared" si="0"/>
        <v>2.369565217391304</v>
      </c>
      <c r="X38" s="230" t="s">
        <v>17</v>
      </c>
      <c r="Y38" s="18">
        <v>5.8</v>
      </c>
      <c r="Z38" s="18">
        <v>2</v>
      </c>
      <c r="AA38" s="18">
        <v>7.1</v>
      </c>
      <c r="AB38" s="18">
        <v>3</v>
      </c>
      <c r="AC38" s="18">
        <v>7.6</v>
      </c>
      <c r="AD38" s="18">
        <v>3</v>
      </c>
      <c r="AE38" s="18">
        <v>8</v>
      </c>
      <c r="AF38" s="18">
        <v>3.5</v>
      </c>
      <c r="AG38" s="18">
        <v>7</v>
      </c>
      <c r="AH38" s="18">
        <v>3</v>
      </c>
      <c r="AI38" s="18">
        <v>7.8</v>
      </c>
      <c r="AJ38" s="18">
        <v>3</v>
      </c>
      <c r="AK38" s="18">
        <v>7</v>
      </c>
      <c r="AL38" s="18">
        <v>3</v>
      </c>
      <c r="AM38" s="18">
        <v>8.7</v>
      </c>
      <c r="AN38" s="18">
        <v>4</v>
      </c>
      <c r="AO38" s="18">
        <v>6.9</v>
      </c>
      <c r="AP38" s="18">
        <v>2.5</v>
      </c>
      <c r="AQ38" s="18">
        <v>7</v>
      </c>
      <c r="AR38" s="18">
        <v>3</v>
      </c>
      <c r="AS38" s="18">
        <v>5.5</v>
      </c>
      <c r="AT38" s="18">
        <v>2</v>
      </c>
      <c r="AU38" s="18">
        <v>5.6</v>
      </c>
      <c r="AV38" s="18">
        <v>2</v>
      </c>
      <c r="AW38" s="18">
        <v>6.6</v>
      </c>
      <c r="AX38" s="18">
        <v>2.5</v>
      </c>
      <c r="AY38" s="231">
        <f t="shared" si="1"/>
        <v>6.899999999999999</v>
      </c>
      <c r="AZ38" s="231">
        <f t="shared" si="1"/>
        <v>2.75</v>
      </c>
      <c r="BA38" s="230" t="s">
        <v>339</v>
      </c>
      <c r="BB38" s="231">
        <f t="shared" si="2"/>
        <v>6.689361702127658</v>
      </c>
      <c r="BC38" s="231">
        <f t="shared" si="2"/>
        <v>2.5638297872340425</v>
      </c>
      <c r="BD38" s="233" t="s">
        <v>339</v>
      </c>
    </row>
    <row r="39" spans="1:56" ht="18" customHeight="1" thickBot="1">
      <c r="A39" s="222">
        <v>33</v>
      </c>
      <c r="B39" s="213" t="s">
        <v>137</v>
      </c>
      <c r="C39" s="214" t="s">
        <v>138</v>
      </c>
      <c r="D39" s="223">
        <v>7.1</v>
      </c>
      <c r="E39" s="223">
        <v>3</v>
      </c>
      <c r="F39" s="223">
        <v>5.8</v>
      </c>
      <c r="G39" s="223">
        <v>2</v>
      </c>
      <c r="H39" s="223">
        <v>6</v>
      </c>
      <c r="I39" s="223">
        <v>2</v>
      </c>
      <c r="J39" s="223">
        <v>0</v>
      </c>
      <c r="K39" s="223">
        <v>0</v>
      </c>
      <c r="L39" s="223">
        <v>6.2</v>
      </c>
      <c r="M39" s="223">
        <v>2</v>
      </c>
      <c r="N39" s="223">
        <v>6.2</v>
      </c>
      <c r="O39" s="223">
        <v>2</v>
      </c>
      <c r="P39" s="223">
        <v>6.2</v>
      </c>
      <c r="Q39" s="223">
        <v>2.5</v>
      </c>
      <c r="R39" s="223">
        <v>0</v>
      </c>
      <c r="S39" s="223">
        <v>0</v>
      </c>
      <c r="T39" s="223">
        <v>6.6</v>
      </c>
      <c r="U39" s="223">
        <v>2.5</v>
      </c>
      <c r="V39" s="224">
        <f t="shared" si="0"/>
        <v>5.230434782608696</v>
      </c>
      <c r="W39" s="224">
        <f t="shared" si="0"/>
        <v>1.9130434782608696</v>
      </c>
      <c r="X39" s="223" t="s">
        <v>427</v>
      </c>
      <c r="Y39" s="225">
        <v>3.8</v>
      </c>
      <c r="Z39" s="225">
        <v>0</v>
      </c>
      <c r="AA39" s="225">
        <v>2</v>
      </c>
      <c r="AB39" s="225">
        <v>0</v>
      </c>
      <c r="AC39" s="225">
        <v>5.2</v>
      </c>
      <c r="AD39" s="225">
        <v>1.5</v>
      </c>
      <c r="AE39" s="225">
        <v>5.3</v>
      </c>
      <c r="AF39" s="225">
        <v>1.5</v>
      </c>
      <c r="AG39" s="225">
        <v>6.5</v>
      </c>
      <c r="AH39" s="225">
        <v>2.5</v>
      </c>
      <c r="AI39" s="225">
        <v>1.1</v>
      </c>
      <c r="AJ39" s="225">
        <v>0</v>
      </c>
      <c r="AK39" s="225">
        <v>0</v>
      </c>
      <c r="AL39" s="225">
        <v>0</v>
      </c>
      <c r="AM39" s="225">
        <v>6.4</v>
      </c>
      <c r="AN39" s="225">
        <v>2</v>
      </c>
      <c r="AO39" s="225">
        <v>1.6</v>
      </c>
      <c r="AP39" s="225">
        <v>0</v>
      </c>
      <c r="AQ39" s="225">
        <v>5.1</v>
      </c>
      <c r="AR39" s="225">
        <v>1.5</v>
      </c>
      <c r="AS39" s="225">
        <v>3.9</v>
      </c>
      <c r="AT39" s="225">
        <v>0</v>
      </c>
      <c r="AU39" s="225">
        <v>0</v>
      </c>
      <c r="AV39" s="225">
        <v>0</v>
      </c>
      <c r="AW39" s="225">
        <v>3.7</v>
      </c>
      <c r="AX39" s="225">
        <v>0</v>
      </c>
      <c r="AY39" s="224">
        <f t="shared" si="1"/>
        <v>3.2625000000000006</v>
      </c>
      <c r="AZ39" s="224">
        <f t="shared" si="1"/>
        <v>0.5625</v>
      </c>
      <c r="BA39" s="223" t="s">
        <v>430</v>
      </c>
      <c r="BB39" s="224">
        <f t="shared" si="2"/>
        <v>4.225531914893616</v>
      </c>
      <c r="BC39" s="224">
        <f t="shared" si="2"/>
        <v>1.2234042553191489</v>
      </c>
      <c r="BD39" s="226" t="s">
        <v>427</v>
      </c>
    </row>
    <row r="40" spans="1:53" ht="13.5" thickTop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BA40" s="14"/>
    </row>
    <row r="44" spans="44:49" ht="12.75">
      <c r="AR44" s="56"/>
      <c r="AS44" s="56"/>
      <c r="AT44" s="56"/>
      <c r="AU44" s="56"/>
      <c r="AV44" s="56"/>
      <c r="AW44" s="56"/>
    </row>
    <row r="45" spans="38:49" ht="12.75"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</row>
    <row r="46" spans="38:49" ht="12.75"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</row>
    <row r="47" spans="38:49" ht="12.75"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</row>
    <row r="48" spans="38:49" ht="12.75"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</row>
    <row r="49" spans="44:49" ht="12.75">
      <c r="AR49" s="56"/>
      <c r="AS49" s="56"/>
      <c r="AT49" s="56"/>
      <c r="AU49" s="56"/>
      <c r="AV49" s="56"/>
      <c r="AW49" s="56"/>
    </row>
    <row r="50" spans="44:49" ht="12.75">
      <c r="AR50" s="56"/>
      <c r="AS50" s="56"/>
      <c r="AT50" s="56"/>
      <c r="AU50" s="56"/>
      <c r="AV50" s="56"/>
      <c r="AW50" s="56"/>
    </row>
  </sheetData>
  <sheetProtection/>
  <mergeCells count="30">
    <mergeCell ref="AS4:AT4"/>
    <mergeCell ref="AU4:AV4"/>
    <mergeCell ref="AW4:AX4"/>
    <mergeCell ref="AY4:AZ4"/>
    <mergeCell ref="BB4:BC4"/>
    <mergeCell ref="BD4:BD6"/>
    <mergeCell ref="AG4:AH4"/>
    <mergeCell ref="AI4:AJ4"/>
    <mergeCell ref="AK4:AL4"/>
    <mergeCell ref="AM4:AN4"/>
    <mergeCell ref="AO4:AP4"/>
    <mergeCell ref="AQ4:AR4"/>
    <mergeCell ref="A4:A6"/>
    <mergeCell ref="AA4:AB4"/>
    <mergeCell ref="AC4:AD4"/>
    <mergeCell ref="AE4:AF4"/>
    <mergeCell ref="T4:U4"/>
    <mergeCell ref="V4:W4"/>
    <mergeCell ref="Y4:Z4"/>
    <mergeCell ref="B4:C6"/>
    <mergeCell ref="A1:BD1"/>
    <mergeCell ref="A2:BD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5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00390625" style="585" customWidth="1"/>
    <col min="2" max="2" width="17.8515625" style="350" customWidth="1"/>
    <col min="3" max="3" width="8.28125" style="585" customWidth="1"/>
    <col min="4" max="8" width="10.7109375" style="584" customWidth="1"/>
    <col min="9" max="10" width="10.7109375" style="37" customWidth="1"/>
    <col min="11" max="13" width="10.7109375" style="27" customWidth="1"/>
    <col min="14" max="18" width="10.7109375" style="584" customWidth="1"/>
    <col min="19" max="19" width="6.140625" style="585" customWidth="1"/>
    <col min="20" max="20" width="9.00390625" style="585" customWidth="1"/>
    <col min="21" max="21" width="7.140625" style="585" customWidth="1"/>
    <col min="22" max="16384" width="9.140625" style="585" customWidth="1"/>
  </cols>
  <sheetData>
    <row r="2" spans="1:17" ht="15.75">
      <c r="A2" s="28"/>
      <c r="B2" s="1286" t="s">
        <v>659</v>
      </c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80"/>
    </row>
    <row r="3" spans="1:15" ht="15.75">
      <c r="A3" s="28"/>
      <c r="B3" s="1287" t="s">
        <v>378</v>
      </c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</row>
    <row r="4" spans="1:14" ht="15.75" thickBot="1">
      <c r="A4" s="28"/>
      <c r="B4" s="29"/>
      <c r="C4" s="28"/>
      <c r="D4" s="30"/>
      <c r="E4" s="30"/>
      <c r="F4" s="30"/>
      <c r="G4" s="30"/>
      <c r="H4" s="30"/>
      <c r="I4" s="30"/>
      <c r="J4" s="30"/>
      <c r="K4" s="31"/>
      <c r="L4" s="31"/>
      <c r="M4" s="31"/>
      <c r="N4" s="30"/>
    </row>
    <row r="5" spans="1:18" ht="15.75" customHeight="1" thickTop="1">
      <c r="A5" s="1288" t="s">
        <v>188</v>
      </c>
      <c r="B5" s="1290" t="s">
        <v>215</v>
      </c>
      <c r="C5" s="1292" t="s">
        <v>216</v>
      </c>
      <c r="D5" s="33" t="s">
        <v>660</v>
      </c>
      <c r="E5" s="33" t="s">
        <v>304</v>
      </c>
      <c r="F5" s="33" t="s">
        <v>308</v>
      </c>
      <c r="G5" s="33" t="s">
        <v>661</v>
      </c>
      <c r="H5" s="34" t="s">
        <v>327</v>
      </c>
      <c r="I5" s="32" t="s">
        <v>309</v>
      </c>
      <c r="J5" s="33" t="s">
        <v>312</v>
      </c>
      <c r="K5" s="33" t="s">
        <v>662</v>
      </c>
      <c r="L5" s="33" t="s">
        <v>663</v>
      </c>
      <c r="M5" s="33" t="s">
        <v>307</v>
      </c>
      <c r="N5" s="33" t="s">
        <v>664</v>
      </c>
      <c r="O5" s="33" t="s">
        <v>665</v>
      </c>
      <c r="P5" s="34" t="s">
        <v>666</v>
      </c>
      <c r="Q5" s="586" t="s">
        <v>329</v>
      </c>
      <c r="R5" s="1284" t="s">
        <v>541</v>
      </c>
    </row>
    <row r="6" spans="1:18" ht="15">
      <c r="A6" s="1289"/>
      <c r="B6" s="1291"/>
      <c r="C6" s="1293"/>
      <c r="D6" s="35" t="s">
        <v>88</v>
      </c>
      <c r="E6" s="35" t="s">
        <v>89</v>
      </c>
      <c r="F6" s="36" t="s">
        <v>89</v>
      </c>
      <c r="G6" s="35" t="s">
        <v>667</v>
      </c>
      <c r="H6" s="36" t="s">
        <v>90</v>
      </c>
      <c r="I6" s="35" t="s">
        <v>220</v>
      </c>
      <c r="J6" s="35" t="s">
        <v>89</v>
      </c>
      <c r="K6" s="35" t="s">
        <v>288</v>
      </c>
      <c r="L6" s="36" t="s">
        <v>668</v>
      </c>
      <c r="M6" s="36" t="s">
        <v>668</v>
      </c>
      <c r="N6" s="36" t="s">
        <v>669</v>
      </c>
      <c r="O6" s="36" t="s">
        <v>670</v>
      </c>
      <c r="P6" s="36" t="s">
        <v>670</v>
      </c>
      <c r="Q6" s="81"/>
      <c r="R6" s="1285"/>
    </row>
    <row r="7" spans="1:18" ht="16.5">
      <c r="A7" s="561">
        <v>1</v>
      </c>
      <c r="B7" s="562" t="s">
        <v>379</v>
      </c>
      <c r="C7" s="563" t="s">
        <v>199</v>
      </c>
      <c r="D7" s="564">
        <v>6</v>
      </c>
      <c r="E7" s="564">
        <v>5</v>
      </c>
      <c r="F7" s="565">
        <v>5</v>
      </c>
      <c r="G7" s="565">
        <v>5</v>
      </c>
      <c r="H7" s="565">
        <v>5.5</v>
      </c>
      <c r="I7" s="565">
        <v>5</v>
      </c>
      <c r="J7" s="565">
        <v>3.2</v>
      </c>
      <c r="K7" s="565">
        <v>5.9</v>
      </c>
      <c r="L7" s="564">
        <v>3.8</v>
      </c>
      <c r="M7" s="564">
        <v>5</v>
      </c>
      <c r="N7" s="565">
        <v>5.5</v>
      </c>
      <c r="O7" s="565">
        <v>3.9</v>
      </c>
      <c r="P7" s="565">
        <v>4.7</v>
      </c>
      <c r="Q7" s="566">
        <f>(D7*2+E7*4+F7*4+G7*8+H7*3+I7*3+J7*4+K7*6+L7*2+M7*2+N7*7+O7*4+P7*4)/53</f>
        <v>4.947169811320754</v>
      </c>
      <c r="R7" s="587" t="s">
        <v>21</v>
      </c>
    </row>
    <row r="8" spans="1:18" ht="16.5">
      <c r="A8" s="588">
        <v>2</v>
      </c>
      <c r="B8" s="572" t="s">
        <v>671</v>
      </c>
      <c r="C8" s="573" t="s">
        <v>199</v>
      </c>
      <c r="D8" s="574">
        <v>5.2</v>
      </c>
      <c r="E8" s="574">
        <v>5</v>
      </c>
      <c r="F8" s="575">
        <v>5.3</v>
      </c>
      <c r="G8" s="575">
        <v>5.2</v>
      </c>
      <c r="H8" s="575">
        <v>6.2</v>
      </c>
      <c r="I8" s="575">
        <v>5</v>
      </c>
      <c r="J8" s="575">
        <v>6.3</v>
      </c>
      <c r="K8" s="575">
        <v>5.7</v>
      </c>
      <c r="L8" s="574">
        <v>5</v>
      </c>
      <c r="M8" s="574">
        <v>5</v>
      </c>
      <c r="N8" s="575">
        <v>5</v>
      </c>
      <c r="O8" s="575">
        <v>5.5</v>
      </c>
      <c r="P8" s="575">
        <v>4.8</v>
      </c>
      <c r="Q8" s="576">
        <f>(D8*2+E8*4+F8*4+G8*8+H8*3+I8*3+J8*4+K8*6+L8*2+M8*2+N8*7+O8*4+P8*4)/53</f>
        <v>5.3283018867924525</v>
      </c>
      <c r="R8" s="589" t="s">
        <v>17</v>
      </c>
    </row>
    <row r="9" spans="1:18" ht="16.5">
      <c r="A9" s="577">
        <v>3</v>
      </c>
      <c r="B9" s="572" t="s">
        <v>202</v>
      </c>
      <c r="C9" s="573" t="s">
        <v>228</v>
      </c>
      <c r="D9" s="574">
        <v>5.3</v>
      </c>
      <c r="E9" s="574">
        <v>5</v>
      </c>
      <c r="F9" s="575">
        <v>5.3</v>
      </c>
      <c r="G9" s="575">
        <v>5.2</v>
      </c>
      <c r="H9" s="575">
        <v>5</v>
      </c>
      <c r="I9" s="575">
        <v>6.7</v>
      </c>
      <c r="J9" s="575">
        <v>2.8</v>
      </c>
      <c r="K9" s="575">
        <v>5</v>
      </c>
      <c r="L9" s="574">
        <v>4.6</v>
      </c>
      <c r="M9" s="574">
        <v>4.3</v>
      </c>
      <c r="N9" s="575">
        <v>5.8</v>
      </c>
      <c r="O9" s="575">
        <v>5</v>
      </c>
      <c r="P9" s="575">
        <v>4.5</v>
      </c>
      <c r="Q9" s="576">
        <f>(D9*2+E9*4+F9*4+G9*8+H9*3+I9*3+J9*4+K9*6+L9*2+M9*2+N9*7+O9*4+P9*4)/53</f>
        <v>5.0207547169811315</v>
      </c>
      <c r="R9" s="589" t="s">
        <v>17</v>
      </c>
    </row>
    <row r="10" spans="1:18" ht="16.5">
      <c r="A10" s="588">
        <v>4</v>
      </c>
      <c r="B10" s="572" t="s">
        <v>380</v>
      </c>
      <c r="C10" s="573" t="s">
        <v>200</v>
      </c>
      <c r="D10" s="574">
        <v>5.5</v>
      </c>
      <c r="E10" s="574">
        <v>6.3</v>
      </c>
      <c r="F10" s="575">
        <v>5.7</v>
      </c>
      <c r="G10" s="575">
        <v>5.2</v>
      </c>
      <c r="H10" s="575">
        <v>5</v>
      </c>
      <c r="I10" s="575">
        <v>5</v>
      </c>
      <c r="J10" s="575">
        <v>6</v>
      </c>
      <c r="K10" s="575">
        <v>5.1</v>
      </c>
      <c r="L10" s="574">
        <v>5.5</v>
      </c>
      <c r="M10" s="574">
        <v>2.3</v>
      </c>
      <c r="N10" s="575">
        <v>5.5</v>
      </c>
      <c r="O10" s="575">
        <v>5</v>
      </c>
      <c r="P10" s="575">
        <v>4.8</v>
      </c>
      <c r="Q10" s="576">
        <f>(D10*2+E10*4+F10*4+G10*8+H10*3+I10*3+J10*4+K10*6+L10*2+M10*2+N10*7+O10*4+P10*4)/53</f>
        <v>5.254716981132074</v>
      </c>
      <c r="R10" s="589" t="s">
        <v>17</v>
      </c>
    </row>
    <row r="11" spans="1:18" ht="16.5">
      <c r="A11" s="577">
        <v>5</v>
      </c>
      <c r="B11" s="572" t="s">
        <v>226</v>
      </c>
      <c r="C11" s="573" t="s">
        <v>381</v>
      </c>
      <c r="D11" s="574">
        <v>6</v>
      </c>
      <c r="E11" s="574">
        <v>5.3</v>
      </c>
      <c r="F11" s="575">
        <v>5.9</v>
      </c>
      <c r="G11" s="575">
        <v>5.8</v>
      </c>
      <c r="H11" s="575">
        <v>5.8</v>
      </c>
      <c r="I11" s="575">
        <v>6.6</v>
      </c>
      <c r="J11" s="575">
        <v>5</v>
      </c>
      <c r="K11" s="575">
        <v>6.3</v>
      </c>
      <c r="L11" s="574">
        <v>7</v>
      </c>
      <c r="M11" s="574">
        <v>6.5</v>
      </c>
      <c r="N11" s="575">
        <v>5.9</v>
      </c>
      <c r="O11" s="575">
        <v>3.7</v>
      </c>
      <c r="P11" s="575">
        <v>6</v>
      </c>
      <c r="Q11" s="576">
        <f>(D11*2+E11*4+F11*4+G11*8+H11*3+I11*3+J11*4+K11*6+L11*2+M11*2+N11*7+O11*4+P11*4)/53</f>
        <v>5.760377358490566</v>
      </c>
      <c r="R11" s="589" t="s">
        <v>17</v>
      </c>
    </row>
    <row r="12" spans="1:18" ht="16.5">
      <c r="A12" s="588">
        <v>6</v>
      </c>
      <c r="B12" s="572" t="s">
        <v>382</v>
      </c>
      <c r="C12" s="573" t="s">
        <v>383</v>
      </c>
      <c r="D12" s="574">
        <v>5.2</v>
      </c>
      <c r="E12" s="574">
        <v>5</v>
      </c>
      <c r="F12" s="575">
        <v>5</v>
      </c>
      <c r="G12" s="575">
        <v>5.2</v>
      </c>
      <c r="H12" s="575">
        <v>6.1</v>
      </c>
      <c r="I12" s="575">
        <v>5</v>
      </c>
      <c r="J12" s="575">
        <v>6</v>
      </c>
      <c r="K12" s="575">
        <v>5.7</v>
      </c>
      <c r="L12" s="574">
        <v>2.5</v>
      </c>
      <c r="M12" s="574">
        <v>5.5</v>
      </c>
      <c r="N12" s="575">
        <v>5</v>
      </c>
      <c r="O12" s="575">
        <v>5.5</v>
      </c>
      <c r="P12" s="575">
        <v>4.8</v>
      </c>
      <c r="Q12" s="576">
        <f aca="true" t="shared" si="0" ref="Q12:Q20">(D12*2+E12*4+F12*4+G12*8+H12*R28+I12*3+J12*4+K12*6+L12*2+M12*2+N12*7+O12*4+P12*4)/53</f>
        <v>4.856603773584905</v>
      </c>
      <c r="R12" s="589" t="s">
        <v>21</v>
      </c>
    </row>
    <row r="13" spans="1:18" ht="16.5">
      <c r="A13" s="577">
        <v>7</v>
      </c>
      <c r="B13" s="572" t="s">
        <v>384</v>
      </c>
      <c r="C13" s="573" t="s">
        <v>314</v>
      </c>
      <c r="D13" s="574">
        <v>7.2</v>
      </c>
      <c r="E13" s="574">
        <v>6.3</v>
      </c>
      <c r="F13" s="575">
        <v>5.8</v>
      </c>
      <c r="G13" s="590">
        <v>7.5</v>
      </c>
      <c r="H13" s="575">
        <v>5.5</v>
      </c>
      <c r="I13" s="575">
        <v>7</v>
      </c>
      <c r="J13" s="575">
        <v>5</v>
      </c>
      <c r="K13" s="575">
        <v>5.6</v>
      </c>
      <c r="L13" s="574">
        <v>6</v>
      </c>
      <c r="M13" s="574">
        <v>5.5</v>
      </c>
      <c r="N13" s="575">
        <v>7</v>
      </c>
      <c r="O13" s="590">
        <v>6</v>
      </c>
      <c r="P13" s="575">
        <v>7</v>
      </c>
      <c r="Q13" s="576">
        <f t="shared" si="0"/>
        <v>6.064150943396226</v>
      </c>
      <c r="R13" s="589" t="s">
        <v>261</v>
      </c>
    </row>
    <row r="14" spans="1:18" ht="16.5">
      <c r="A14" s="577">
        <v>8</v>
      </c>
      <c r="B14" s="578" t="s">
        <v>385</v>
      </c>
      <c r="C14" s="579" t="s">
        <v>230</v>
      </c>
      <c r="D14" s="574">
        <v>5.7</v>
      </c>
      <c r="E14" s="574">
        <v>6</v>
      </c>
      <c r="F14" s="590">
        <v>5.2</v>
      </c>
      <c r="G14" s="575">
        <v>5.4</v>
      </c>
      <c r="H14" s="590">
        <v>6.3</v>
      </c>
      <c r="I14" s="590">
        <v>6.6</v>
      </c>
      <c r="J14" s="590">
        <v>1.9</v>
      </c>
      <c r="K14" s="590">
        <v>5.6</v>
      </c>
      <c r="L14" s="574">
        <v>6</v>
      </c>
      <c r="M14" s="574">
        <v>4.6</v>
      </c>
      <c r="N14" s="590">
        <v>5</v>
      </c>
      <c r="O14" s="575">
        <v>5</v>
      </c>
      <c r="P14" s="590">
        <v>4.8</v>
      </c>
      <c r="Q14" s="576">
        <f t="shared" si="0"/>
        <v>4.826415094339621</v>
      </c>
      <c r="R14" s="589" t="s">
        <v>21</v>
      </c>
    </row>
    <row r="15" spans="1:18" ht="17.25" customHeight="1">
      <c r="A15" s="588">
        <v>9</v>
      </c>
      <c r="B15" s="572" t="s">
        <v>386</v>
      </c>
      <c r="C15" s="573" t="s">
        <v>173</v>
      </c>
      <c r="D15" s="574">
        <v>5</v>
      </c>
      <c r="E15" s="574">
        <v>5</v>
      </c>
      <c r="F15" s="590">
        <v>5.5</v>
      </c>
      <c r="G15" s="590">
        <v>5</v>
      </c>
      <c r="H15" s="590">
        <v>5.4</v>
      </c>
      <c r="I15" s="590">
        <v>5</v>
      </c>
      <c r="J15" s="590">
        <v>2</v>
      </c>
      <c r="K15" s="590">
        <v>5.2</v>
      </c>
      <c r="L15" s="574">
        <v>5</v>
      </c>
      <c r="M15" s="574">
        <v>5.3</v>
      </c>
      <c r="N15" s="590">
        <v>5.4</v>
      </c>
      <c r="O15" s="590">
        <v>6</v>
      </c>
      <c r="P15" s="590">
        <v>4.7</v>
      </c>
      <c r="Q15" s="576">
        <f t="shared" si="0"/>
        <v>4.667924528301887</v>
      </c>
      <c r="R15" s="589" t="s">
        <v>21</v>
      </c>
    </row>
    <row r="16" spans="1:18" ht="16.5">
      <c r="A16" s="577">
        <v>10</v>
      </c>
      <c r="B16" s="580" t="s">
        <v>229</v>
      </c>
      <c r="C16" s="579" t="s">
        <v>56</v>
      </c>
      <c r="D16" s="574">
        <v>5.5</v>
      </c>
      <c r="E16" s="574">
        <v>5.3</v>
      </c>
      <c r="F16" s="590">
        <v>5</v>
      </c>
      <c r="G16" s="590">
        <v>5.7</v>
      </c>
      <c r="H16" s="590">
        <v>5.1</v>
      </c>
      <c r="I16" s="590">
        <v>6.1</v>
      </c>
      <c r="J16" s="590">
        <v>5</v>
      </c>
      <c r="K16" s="590">
        <v>6.4</v>
      </c>
      <c r="L16" s="574">
        <v>4.3</v>
      </c>
      <c r="M16" s="574">
        <v>5.5</v>
      </c>
      <c r="N16" s="590">
        <v>5.1</v>
      </c>
      <c r="O16" s="590">
        <v>4.4</v>
      </c>
      <c r="P16" s="590">
        <v>4.5</v>
      </c>
      <c r="Q16" s="576">
        <f t="shared" si="0"/>
        <v>5.00754716981132</v>
      </c>
      <c r="R16" s="589" t="s">
        <v>17</v>
      </c>
    </row>
    <row r="17" spans="1:18" ht="16.5">
      <c r="A17" s="588">
        <v>11</v>
      </c>
      <c r="B17" s="572" t="s">
        <v>226</v>
      </c>
      <c r="C17" s="573" t="s">
        <v>233</v>
      </c>
      <c r="D17" s="574">
        <v>5.7</v>
      </c>
      <c r="E17" s="574">
        <v>7</v>
      </c>
      <c r="F17" s="590">
        <v>5.2</v>
      </c>
      <c r="G17" s="590">
        <v>7</v>
      </c>
      <c r="H17" s="590">
        <v>5</v>
      </c>
      <c r="I17" s="590">
        <v>7.3</v>
      </c>
      <c r="J17" s="590">
        <v>6.5</v>
      </c>
      <c r="K17" s="590">
        <v>5.7</v>
      </c>
      <c r="L17" s="574">
        <v>3.3</v>
      </c>
      <c r="M17" s="574">
        <v>5.6</v>
      </c>
      <c r="N17" s="590">
        <v>6.9</v>
      </c>
      <c r="O17" s="590">
        <v>5</v>
      </c>
      <c r="P17" s="590">
        <v>6.8</v>
      </c>
      <c r="Q17" s="576">
        <f t="shared" si="0"/>
        <v>5.879245283018867</v>
      </c>
      <c r="R17" s="589" t="s">
        <v>17</v>
      </c>
    </row>
    <row r="18" spans="1:18" ht="16.5">
      <c r="A18" s="577">
        <v>12</v>
      </c>
      <c r="B18" s="572" t="s">
        <v>231</v>
      </c>
      <c r="C18" s="573" t="s">
        <v>333</v>
      </c>
      <c r="D18" s="574">
        <v>7.5</v>
      </c>
      <c r="E18" s="574">
        <v>8</v>
      </c>
      <c r="F18" s="590">
        <v>6.9</v>
      </c>
      <c r="G18" s="590">
        <v>7.8</v>
      </c>
      <c r="H18" s="590">
        <v>7</v>
      </c>
      <c r="I18" s="590">
        <v>8.1</v>
      </c>
      <c r="J18" s="590">
        <v>5.9</v>
      </c>
      <c r="K18" s="590">
        <v>7</v>
      </c>
      <c r="L18" s="574">
        <v>6</v>
      </c>
      <c r="M18" s="574">
        <v>7</v>
      </c>
      <c r="N18" s="590">
        <v>6.7</v>
      </c>
      <c r="O18" s="590">
        <v>6.6</v>
      </c>
      <c r="P18" s="590">
        <v>6.3</v>
      </c>
      <c r="Q18" s="576">
        <f t="shared" si="0"/>
        <v>6.630188679245283</v>
      </c>
      <c r="R18" s="589" t="s">
        <v>261</v>
      </c>
    </row>
    <row r="19" spans="1:18" ht="16.5">
      <c r="A19" s="588">
        <v>13</v>
      </c>
      <c r="B19" s="581" t="s">
        <v>387</v>
      </c>
      <c r="C19" s="573" t="s">
        <v>235</v>
      </c>
      <c r="D19" s="574">
        <v>7.2</v>
      </c>
      <c r="E19" s="574">
        <v>7</v>
      </c>
      <c r="F19" s="590">
        <v>6.8</v>
      </c>
      <c r="G19" s="590">
        <v>7.5</v>
      </c>
      <c r="H19" s="590">
        <v>6.5</v>
      </c>
      <c r="I19" s="590">
        <v>8</v>
      </c>
      <c r="J19" s="590">
        <v>6.9</v>
      </c>
      <c r="K19" s="590">
        <v>6.4</v>
      </c>
      <c r="L19" s="574">
        <v>7</v>
      </c>
      <c r="M19" s="574">
        <v>5.5</v>
      </c>
      <c r="N19" s="590">
        <v>6.9</v>
      </c>
      <c r="O19" s="590">
        <v>6</v>
      </c>
      <c r="P19" s="590">
        <v>6</v>
      </c>
      <c r="Q19" s="576">
        <f t="shared" si="0"/>
        <v>6.432075471698113</v>
      </c>
      <c r="R19" s="589" t="s">
        <v>261</v>
      </c>
    </row>
    <row r="20" spans="1:18" ht="16.5">
      <c r="A20" s="577">
        <v>14</v>
      </c>
      <c r="B20" s="581" t="s">
        <v>388</v>
      </c>
      <c r="C20" s="573" t="s">
        <v>210</v>
      </c>
      <c r="D20" s="574">
        <v>6.2</v>
      </c>
      <c r="E20" s="574">
        <v>7</v>
      </c>
      <c r="F20" s="590">
        <v>5.5</v>
      </c>
      <c r="G20" s="590">
        <v>5.2</v>
      </c>
      <c r="H20" s="590">
        <v>5.3</v>
      </c>
      <c r="I20" s="590">
        <v>5.5</v>
      </c>
      <c r="J20" s="590">
        <v>5.4</v>
      </c>
      <c r="K20" s="590">
        <v>5.2</v>
      </c>
      <c r="L20" s="574">
        <v>5.5</v>
      </c>
      <c r="M20" s="574">
        <v>4.1</v>
      </c>
      <c r="N20" s="590">
        <v>5</v>
      </c>
      <c r="O20" s="590">
        <v>5.5</v>
      </c>
      <c r="P20" s="590">
        <v>4.7</v>
      </c>
      <c r="Q20" s="576">
        <f t="shared" si="0"/>
        <v>5.062264150943396</v>
      </c>
      <c r="R20" s="589" t="s">
        <v>17</v>
      </c>
    </row>
    <row r="21" spans="1:18" ht="16.5">
      <c r="A21" s="577">
        <v>15</v>
      </c>
      <c r="B21" s="572" t="s">
        <v>389</v>
      </c>
      <c r="C21" s="573" t="s">
        <v>295</v>
      </c>
      <c r="D21" s="582">
        <v>7.8</v>
      </c>
      <c r="E21" s="582">
        <v>7</v>
      </c>
      <c r="F21" s="590">
        <v>7.5</v>
      </c>
      <c r="G21" s="590">
        <v>7.8</v>
      </c>
      <c r="H21" s="590">
        <v>6.2</v>
      </c>
      <c r="I21" s="590">
        <v>8.1</v>
      </c>
      <c r="J21" s="590">
        <v>5.9</v>
      </c>
      <c r="K21" s="590">
        <v>7.5</v>
      </c>
      <c r="L21" s="582">
        <v>6.6</v>
      </c>
      <c r="M21" s="582">
        <v>5.3</v>
      </c>
      <c r="N21" s="590">
        <v>7.6</v>
      </c>
      <c r="O21" s="590">
        <v>5.5</v>
      </c>
      <c r="P21" s="590">
        <v>7</v>
      </c>
      <c r="Q21" s="576">
        <f aca="true" t="shared" si="1" ref="Q21:Q27">(D21*2+E21*4+F21*4+G21*8+H21*R29+I21*3+J21*4+K21*6+L21*2+M21*2+N21*7+O21*4+P21*4)/53</f>
        <v>6.715094339622641</v>
      </c>
      <c r="R21" s="589" t="s">
        <v>261</v>
      </c>
    </row>
    <row r="22" spans="1:18" ht="16.5">
      <c r="A22" s="588">
        <v>16</v>
      </c>
      <c r="B22" s="578" t="s">
        <v>330</v>
      </c>
      <c r="C22" s="579" t="s">
        <v>390</v>
      </c>
      <c r="D22" s="574">
        <v>7.2</v>
      </c>
      <c r="E22" s="574">
        <v>8</v>
      </c>
      <c r="F22" s="590">
        <v>6.9</v>
      </c>
      <c r="G22" s="590">
        <v>7.7</v>
      </c>
      <c r="H22" s="590">
        <v>7</v>
      </c>
      <c r="I22" s="590">
        <v>7.8</v>
      </c>
      <c r="J22" s="590">
        <v>6.4</v>
      </c>
      <c r="K22" s="590">
        <v>6.8</v>
      </c>
      <c r="L22" s="574">
        <v>5.6</v>
      </c>
      <c r="M22" s="574">
        <v>7</v>
      </c>
      <c r="N22" s="590">
        <v>7.1</v>
      </c>
      <c r="O22" s="590">
        <v>6.6</v>
      </c>
      <c r="P22" s="590">
        <v>6.8</v>
      </c>
      <c r="Q22" s="576">
        <f t="shared" si="1"/>
        <v>6.677358490566037</v>
      </c>
      <c r="R22" s="589" t="s">
        <v>261</v>
      </c>
    </row>
    <row r="23" spans="1:18" ht="16.5">
      <c r="A23" s="577">
        <v>17</v>
      </c>
      <c r="B23" s="572" t="s">
        <v>197</v>
      </c>
      <c r="C23" s="573" t="s">
        <v>212</v>
      </c>
      <c r="D23" s="583">
        <v>6</v>
      </c>
      <c r="E23" s="583">
        <v>5.3</v>
      </c>
      <c r="F23" s="590">
        <v>5</v>
      </c>
      <c r="G23" s="590">
        <v>6.4</v>
      </c>
      <c r="H23" s="590">
        <v>6</v>
      </c>
      <c r="I23" s="590">
        <v>5.3</v>
      </c>
      <c r="J23" s="590"/>
      <c r="K23" s="590">
        <v>5.6</v>
      </c>
      <c r="L23" s="583">
        <v>2.6</v>
      </c>
      <c r="M23" s="583">
        <v>3.6</v>
      </c>
      <c r="N23" s="590">
        <v>5.7</v>
      </c>
      <c r="O23" s="590">
        <v>5.8</v>
      </c>
      <c r="P23" s="590">
        <v>5.1</v>
      </c>
      <c r="Q23" s="576">
        <f t="shared" si="1"/>
        <v>4.713207547169811</v>
      </c>
      <c r="R23" s="589" t="s">
        <v>21</v>
      </c>
    </row>
    <row r="24" spans="1:18" ht="16.5">
      <c r="A24" s="588">
        <v>18</v>
      </c>
      <c r="B24" s="578" t="s">
        <v>391</v>
      </c>
      <c r="C24" s="579" t="s">
        <v>81</v>
      </c>
      <c r="D24" s="574">
        <v>5.8</v>
      </c>
      <c r="E24" s="574">
        <v>5</v>
      </c>
      <c r="F24" s="590">
        <v>5.3</v>
      </c>
      <c r="G24" s="590">
        <v>6.6</v>
      </c>
      <c r="H24" s="590">
        <v>5</v>
      </c>
      <c r="I24" s="590">
        <v>5.6</v>
      </c>
      <c r="J24" s="590">
        <v>5</v>
      </c>
      <c r="K24" s="590">
        <v>5.7</v>
      </c>
      <c r="L24" s="574">
        <v>4.1</v>
      </c>
      <c r="M24" s="574">
        <v>5</v>
      </c>
      <c r="N24" s="590">
        <v>6</v>
      </c>
      <c r="O24" s="590">
        <v>5.5</v>
      </c>
      <c r="P24" s="590">
        <v>5.4</v>
      </c>
      <c r="Q24" s="576">
        <f t="shared" si="1"/>
        <v>5.290566037735848</v>
      </c>
      <c r="R24" s="589" t="s">
        <v>17</v>
      </c>
    </row>
    <row r="25" spans="1:18" ht="16.5">
      <c r="A25" s="577">
        <v>19</v>
      </c>
      <c r="B25" s="581" t="s">
        <v>197</v>
      </c>
      <c r="C25" s="573" t="s">
        <v>265</v>
      </c>
      <c r="D25" s="574">
        <v>6</v>
      </c>
      <c r="E25" s="574">
        <v>5.3</v>
      </c>
      <c r="F25" s="590">
        <v>5</v>
      </c>
      <c r="G25" s="590">
        <v>5</v>
      </c>
      <c r="H25" s="590">
        <v>6</v>
      </c>
      <c r="I25" s="590">
        <v>6.2</v>
      </c>
      <c r="J25" s="590">
        <v>5.3</v>
      </c>
      <c r="K25" s="590">
        <v>6.3</v>
      </c>
      <c r="L25" s="574">
        <v>5.6</v>
      </c>
      <c r="M25" s="574">
        <v>4.6</v>
      </c>
      <c r="N25" s="590">
        <v>5.1</v>
      </c>
      <c r="O25" s="590">
        <v>1.4</v>
      </c>
      <c r="P25" s="590">
        <v>5.3</v>
      </c>
      <c r="Q25" s="576">
        <f t="shared" si="1"/>
        <v>4.786792452830188</v>
      </c>
      <c r="R25" s="589" t="s">
        <v>21</v>
      </c>
    </row>
    <row r="26" spans="1:18" ht="16.5">
      <c r="A26" s="588">
        <v>20</v>
      </c>
      <c r="B26" s="572" t="s">
        <v>392</v>
      </c>
      <c r="C26" s="573" t="s">
        <v>214</v>
      </c>
      <c r="D26" s="574">
        <v>5</v>
      </c>
      <c r="E26" s="574">
        <v>6.3</v>
      </c>
      <c r="F26" s="590">
        <v>6.1</v>
      </c>
      <c r="G26" s="590">
        <v>5.3</v>
      </c>
      <c r="H26" s="590">
        <v>5</v>
      </c>
      <c r="I26" s="590">
        <v>5.6</v>
      </c>
      <c r="J26" s="590">
        <v>5.7</v>
      </c>
      <c r="K26" s="590">
        <v>5.8</v>
      </c>
      <c r="L26" s="574">
        <v>3.3</v>
      </c>
      <c r="M26" s="574">
        <v>5.3</v>
      </c>
      <c r="N26" s="590">
        <v>5.6</v>
      </c>
      <c r="O26" s="590">
        <v>3.9</v>
      </c>
      <c r="P26" s="590">
        <v>5</v>
      </c>
      <c r="Q26" s="576">
        <f t="shared" si="1"/>
        <v>5.064150943396226</v>
      </c>
      <c r="R26" s="589" t="s">
        <v>17</v>
      </c>
    </row>
    <row r="27" spans="1:18" ht="16.5">
      <c r="A27" s="567">
        <v>21</v>
      </c>
      <c r="B27" s="568" t="s">
        <v>672</v>
      </c>
      <c r="C27" s="569" t="s">
        <v>262</v>
      </c>
      <c r="D27" s="570">
        <v>5</v>
      </c>
      <c r="E27" s="570">
        <v>6</v>
      </c>
      <c r="F27" s="591">
        <v>6.8</v>
      </c>
      <c r="G27" s="591">
        <v>5.9</v>
      </c>
      <c r="H27" s="591">
        <v>5.9</v>
      </c>
      <c r="I27" s="591">
        <v>5.6</v>
      </c>
      <c r="J27" s="591">
        <v>6</v>
      </c>
      <c r="K27" s="591">
        <v>5.5</v>
      </c>
      <c r="L27" s="570">
        <v>3.6</v>
      </c>
      <c r="M27" s="570">
        <v>0.8</v>
      </c>
      <c r="N27" s="591">
        <v>4.6</v>
      </c>
      <c r="O27" s="591">
        <v>1.4</v>
      </c>
      <c r="P27" s="591">
        <v>4.2</v>
      </c>
      <c r="Q27" s="571">
        <f t="shared" si="1"/>
        <v>4.633962264150942</v>
      </c>
      <c r="R27" s="592" t="s">
        <v>21</v>
      </c>
    </row>
    <row r="28" spans="1:2" ht="12.75">
      <c r="A28" s="593"/>
      <c r="B28" s="594"/>
    </row>
    <row r="29" spans="1:24" ht="15">
      <c r="A29" s="38"/>
      <c r="B29" s="8"/>
      <c r="C29" s="38"/>
      <c r="D29" s="39"/>
      <c r="E29" s="39"/>
      <c r="F29" s="39"/>
      <c r="G29" s="39"/>
      <c r="H29" s="39"/>
      <c r="I29" s="39"/>
      <c r="J29" s="39"/>
      <c r="K29" s="15"/>
      <c r="L29" s="15"/>
      <c r="M29" s="15"/>
      <c r="N29" s="39"/>
      <c r="O29" s="39"/>
      <c r="P29" s="39"/>
      <c r="Q29" s="39"/>
      <c r="R29" s="39"/>
      <c r="S29" s="38"/>
      <c r="T29" s="38"/>
      <c r="U29" s="38"/>
      <c r="V29" s="38"/>
      <c r="W29" s="38"/>
      <c r="X29" s="38"/>
    </row>
    <row r="30" spans="1:24" ht="15">
      <c r="A30" s="38"/>
      <c r="B30" s="8"/>
      <c r="C30" s="38"/>
      <c r="D30" s="39"/>
      <c r="E30" s="39"/>
      <c r="F30" s="39"/>
      <c r="G30" s="39"/>
      <c r="H30" s="39"/>
      <c r="I30" s="39"/>
      <c r="J30" s="39"/>
      <c r="K30" s="15"/>
      <c r="L30" s="15"/>
      <c r="M30" s="15"/>
      <c r="N30" s="39"/>
      <c r="O30" s="39"/>
      <c r="P30" s="39"/>
      <c r="Q30" s="39"/>
      <c r="R30" s="39"/>
      <c r="S30" s="38"/>
      <c r="T30" s="38"/>
      <c r="U30" s="38"/>
      <c r="V30" s="38"/>
      <c r="W30" s="38"/>
      <c r="X30" s="38"/>
    </row>
    <row r="31" spans="1:24" ht="15">
      <c r="A31" s="38"/>
      <c r="B31" s="8"/>
      <c r="C31" s="38"/>
      <c r="D31" s="39"/>
      <c r="E31" s="39"/>
      <c r="F31" s="39"/>
      <c r="G31" s="39"/>
      <c r="H31" s="39"/>
      <c r="I31" s="39"/>
      <c r="J31" s="39"/>
      <c r="K31" s="15"/>
      <c r="L31" s="15"/>
      <c r="M31" s="15"/>
      <c r="N31" s="39"/>
      <c r="O31" s="39"/>
      <c r="P31" s="39"/>
      <c r="Q31" s="39"/>
      <c r="R31" s="39"/>
      <c r="S31" s="38"/>
      <c r="T31" s="38"/>
      <c r="U31" s="38"/>
      <c r="V31" s="38"/>
      <c r="W31" s="38"/>
      <c r="X31" s="38"/>
    </row>
    <row r="32" spans="1:24" ht="15">
      <c r="A32" s="38"/>
      <c r="B32" s="8"/>
      <c r="C32" s="38"/>
      <c r="D32" s="39"/>
      <c r="E32" s="39"/>
      <c r="F32" s="39"/>
      <c r="G32" s="39"/>
      <c r="H32" s="39"/>
      <c r="I32" s="39"/>
      <c r="J32" s="39"/>
      <c r="K32" s="15"/>
      <c r="L32" s="15"/>
      <c r="M32" s="15"/>
      <c r="N32" s="39"/>
      <c r="O32" s="39"/>
      <c r="P32" s="39"/>
      <c r="Q32" s="39"/>
      <c r="R32" s="39"/>
      <c r="S32" s="38"/>
      <c r="T32" s="38"/>
      <c r="U32" s="38"/>
      <c r="V32" s="38"/>
      <c r="W32" s="38"/>
      <c r="X32" s="38"/>
    </row>
    <row r="35" spans="26:27" ht="15">
      <c r="Z35" s="38"/>
      <c r="AA35" s="38"/>
    </row>
    <row r="36" spans="1:27" s="584" customFormat="1" ht="15">
      <c r="A36" s="585"/>
      <c r="B36" s="350"/>
      <c r="C36" s="585"/>
      <c r="I36" s="37"/>
      <c r="J36" s="37"/>
      <c r="K36" s="27"/>
      <c r="L36" s="27"/>
      <c r="M36" s="27"/>
      <c r="S36" s="585"/>
      <c r="T36" s="585"/>
      <c r="U36" s="585"/>
      <c r="V36" s="585"/>
      <c r="W36" s="585"/>
      <c r="X36" s="585"/>
      <c r="Y36" s="585"/>
      <c r="Z36" s="38"/>
      <c r="AA36" s="38"/>
    </row>
    <row r="37" spans="26:27" ht="15">
      <c r="Z37" s="38"/>
      <c r="AA37" s="38"/>
    </row>
    <row r="38" spans="26:27" ht="15">
      <c r="Z38" s="38"/>
      <c r="AA38" s="38"/>
    </row>
    <row r="39" spans="26:27" ht="15">
      <c r="Z39" s="38"/>
      <c r="AA39" s="38"/>
    </row>
    <row r="40" spans="26:27" ht="15">
      <c r="Z40" s="38"/>
      <c r="AA40" s="38"/>
    </row>
    <row r="41" spans="26:27" ht="15">
      <c r="Z41" s="38"/>
      <c r="AA41" s="38"/>
    </row>
    <row r="42" spans="26:27" ht="15">
      <c r="Z42" s="38"/>
      <c r="AA42" s="38"/>
    </row>
    <row r="43" spans="26:27" ht="15">
      <c r="Z43" s="38"/>
      <c r="AA43" s="38"/>
    </row>
    <row r="44" spans="26:27" ht="15">
      <c r="Z44" s="38"/>
      <c r="AA44" s="38"/>
    </row>
    <row r="45" spans="1:25" s="38" customFormat="1" ht="15">
      <c r="A45" s="585"/>
      <c r="B45" s="350"/>
      <c r="C45" s="585"/>
      <c r="D45" s="584"/>
      <c r="E45" s="584"/>
      <c r="F45" s="584"/>
      <c r="G45" s="584"/>
      <c r="H45" s="584"/>
      <c r="I45" s="37"/>
      <c r="J45" s="37"/>
      <c r="K45" s="27"/>
      <c r="L45" s="27"/>
      <c r="M45" s="27"/>
      <c r="N45" s="584"/>
      <c r="O45" s="584"/>
      <c r="P45" s="584"/>
      <c r="Q45" s="584"/>
      <c r="R45" s="584"/>
      <c r="S45" s="585"/>
      <c r="T45" s="585"/>
      <c r="U45" s="585"/>
      <c r="V45" s="585"/>
      <c r="W45" s="585"/>
      <c r="X45" s="585"/>
      <c r="Y45" s="585"/>
    </row>
    <row r="46" spans="1:25" s="38" customFormat="1" ht="15">
      <c r="A46" s="585"/>
      <c r="B46" s="350"/>
      <c r="C46" s="585"/>
      <c r="D46" s="584"/>
      <c r="E46" s="584"/>
      <c r="F46" s="584"/>
      <c r="G46" s="584"/>
      <c r="H46" s="584"/>
      <c r="I46" s="37"/>
      <c r="J46" s="37"/>
      <c r="K46" s="27"/>
      <c r="L46" s="27"/>
      <c r="M46" s="27"/>
      <c r="N46" s="584"/>
      <c r="O46" s="584"/>
      <c r="P46" s="584"/>
      <c r="Q46" s="584"/>
      <c r="R46" s="584"/>
      <c r="S46" s="585"/>
      <c r="T46" s="585"/>
      <c r="U46" s="585"/>
      <c r="V46" s="585"/>
      <c r="W46" s="585"/>
      <c r="X46" s="585"/>
      <c r="Y46" s="585"/>
    </row>
    <row r="47" spans="1:27" s="38" customFormat="1" ht="15">
      <c r="A47" s="585"/>
      <c r="B47" s="350"/>
      <c r="C47" s="585"/>
      <c r="D47" s="584"/>
      <c r="E47" s="584"/>
      <c r="F47" s="584"/>
      <c r="G47" s="584"/>
      <c r="H47" s="584"/>
      <c r="I47" s="37"/>
      <c r="J47" s="37"/>
      <c r="K47" s="27"/>
      <c r="L47" s="27"/>
      <c r="M47" s="27"/>
      <c r="N47" s="584"/>
      <c r="O47" s="584"/>
      <c r="P47" s="584"/>
      <c r="Q47" s="584"/>
      <c r="R47" s="584"/>
      <c r="S47" s="585"/>
      <c r="T47" s="585"/>
      <c r="U47" s="585"/>
      <c r="V47" s="585"/>
      <c r="W47" s="585"/>
      <c r="X47" s="585"/>
      <c r="Y47" s="585"/>
      <c r="Z47" s="585"/>
      <c r="AA47" s="585"/>
    </row>
    <row r="48" spans="1:27" s="38" customFormat="1" ht="15">
      <c r="A48" s="585"/>
      <c r="B48" s="350"/>
      <c r="C48" s="585"/>
      <c r="D48" s="584"/>
      <c r="E48" s="584"/>
      <c r="F48" s="584"/>
      <c r="G48" s="584"/>
      <c r="H48" s="584"/>
      <c r="I48" s="37"/>
      <c r="J48" s="37"/>
      <c r="K48" s="27"/>
      <c r="L48" s="27"/>
      <c r="M48" s="27"/>
      <c r="N48" s="584"/>
      <c r="O48" s="584"/>
      <c r="P48" s="584"/>
      <c r="Q48" s="584"/>
      <c r="R48" s="584"/>
      <c r="S48" s="585"/>
      <c r="T48" s="585"/>
      <c r="U48" s="585"/>
      <c r="V48" s="585"/>
      <c r="W48" s="585"/>
      <c r="X48" s="585"/>
      <c r="Y48" s="585"/>
      <c r="Z48" s="585"/>
      <c r="AA48" s="585"/>
    </row>
    <row r="49" spans="1:27" s="38" customFormat="1" ht="15">
      <c r="A49" s="585"/>
      <c r="B49" s="350"/>
      <c r="C49" s="585"/>
      <c r="D49" s="584"/>
      <c r="E49" s="584"/>
      <c r="F49" s="584"/>
      <c r="G49" s="584"/>
      <c r="H49" s="584"/>
      <c r="I49" s="37"/>
      <c r="J49" s="37"/>
      <c r="K49" s="27"/>
      <c r="L49" s="27"/>
      <c r="M49" s="27"/>
      <c r="N49" s="584"/>
      <c r="O49" s="584"/>
      <c r="P49" s="584"/>
      <c r="Q49" s="584"/>
      <c r="R49" s="584"/>
      <c r="S49" s="585"/>
      <c r="T49" s="585"/>
      <c r="U49" s="585"/>
      <c r="V49" s="585"/>
      <c r="W49" s="585"/>
      <c r="X49" s="585"/>
      <c r="Y49" s="585"/>
      <c r="Z49" s="585"/>
      <c r="AA49" s="585"/>
    </row>
    <row r="50" spans="1:27" s="38" customFormat="1" ht="15">
      <c r="A50" s="585"/>
      <c r="B50" s="350"/>
      <c r="C50" s="585"/>
      <c r="D50" s="584"/>
      <c r="E50" s="584"/>
      <c r="F50" s="584"/>
      <c r="G50" s="584"/>
      <c r="H50" s="584"/>
      <c r="I50" s="37"/>
      <c r="J50" s="37"/>
      <c r="K50" s="27"/>
      <c r="L50" s="27"/>
      <c r="M50" s="27"/>
      <c r="N50" s="584"/>
      <c r="O50" s="584"/>
      <c r="P50" s="584"/>
      <c r="Q50" s="584"/>
      <c r="R50" s="584"/>
      <c r="S50" s="585"/>
      <c r="T50" s="585"/>
      <c r="U50" s="585"/>
      <c r="V50" s="585"/>
      <c r="W50" s="585"/>
      <c r="X50" s="585"/>
      <c r="Y50" s="585"/>
      <c r="Z50" s="585"/>
      <c r="AA50" s="585"/>
    </row>
    <row r="51" spans="1:27" s="38" customFormat="1" ht="15">
      <c r="A51" s="585"/>
      <c r="B51" s="350"/>
      <c r="C51" s="585"/>
      <c r="D51" s="584"/>
      <c r="E51" s="584"/>
      <c r="F51" s="584"/>
      <c r="G51" s="584"/>
      <c r="H51" s="584"/>
      <c r="I51" s="37"/>
      <c r="J51" s="37"/>
      <c r="K51" s="27"/>
      <c r="L51" s="27"/>
      <c r="M51" s="27"/>
      <c r="N51" s="584"/>
      <c r="O51" s="584"/>
      <c r="P51" s="584"/>
      <c r="Q51" s="584"/>
      <c r="R51" s="584"/>
      <c r="S51" s="585"/>
      <c r="T51" s="585"/>
      <c r="U51" s="585"/>
      <c r="V51" s="585"/>
      <c r="W51" s="585"/>
      <c r="X51" s="585"/>
      <c r="Y51" s="585"/>
      <c r="Z51" s="585"/>
      <c r="AA51" s="585"/>
    </row>
    <row r="52" spans="1:27" s="38" customFormat="1" ht="15">
      <c r="A52" s="585"/>
      <c r="B52" s="350"/>
      <c r="C52" s="585"/>
      <c r="D52" s="584"/>
      <c r="E52" s="584"/>
      <c r="F52" s="584"/>
      <c r="G52" s="584"/>
      <c r="H52" s="584"/>
      <c r="I52" s="37"/>
      <c r="J52" s="37"/>
      <c r="K52" s="27"/>
      <c r="L52" s="27"/>
      <c r="M52" s="27"/>
      <c r="N52" s="584"/>
      <c r="O52" s="584"/>
      <c r="P52" s="584"/>
      <c r="Q52" s="584"/>
      <c r="R52" s="584"/>
      <c r="S52" s="585"/>
      <c r="T52" s="585"/>
      <c r="U52" s="585"/>
      <c r="V52" s="585"/>
      <c r="W52" s="585"/>
      <c r="X52" s="585"/>
      <c r="Y52" s="585"/>
      <c r="Z52" s="585"/>
      <c r="AA52" s="585"/>
    </row>
    <row r="53" spans="1:27" s="38" customFormat="1" ht="15">
      <c r="A53" s="585"/>
      <c r="B53" s="350"/>
      <c r="C53" s="585"/>
      <c r="D53" s="584"/>
      <c r="E53" s="584"/>
      <c r="F53" s="584"/>
      <c r="G53" s="584"/>
      <c r="H53" s="584"/>
      <c r="I53" s="37"/>
      <c r="J53" s="37"/>
      <c r="K53" s="27"/>
      <c r="L53" s="27"/>
      <c r="M53" s="27"/>
      <c r="N53" s="584"/>
      <c r="O53" s="584"/>
      <c r="P53" s="584"/>
      <c r="Q53" s="584"/>
      <c r="R53" s="584"/>
      <c r="S53" s="585"/>
      <c r="T53" s="585"/>
      <c r="U53" s="585"/>
      <c r="V53" s="585"/>
      <c r="W53" s="585"/>
      <c r="X53" s="585"/>
      <c r="Y53" s="585"/>
      <c r="Z53" s="585"/>
      <c r="AA53" s="585"/>
    </row>
    <row r="54" spans="1:27" s="38" customFormat="1" ht="15">
      <c r="A54" s="585"/>
      <c r="B54" s="350"/>
      <c r="C54" s="585"/>
      <c r="D54" s="584"/>
      <c r="E54" s="584"/>
      <c r="F54" s="584"/>
      <c r="G54" s="584"/>
      <c r="H54" s="584"/>
      <c r="I54" s="37"/>
      <c r="J54" s="37"/>
      <c r="K54" s="27"/>
      <c r="L54" s="27"/>
      <c r="M54" s="27"/>
      <c r="N54" s="584"/>
      <c r="O54" s="584"/>
      <c r="P54" s="584"/>
      <c r="Q54" s="584"/>
      <c r="R54" s="584"/>
      <c r="S54" s="585"/>
      <c r="T54" s="585"/>
      <c r="U54" s="585"/>
      <c r="V54" s="585"/>
      <c r="W54" s="585"/>
      <c r="X54" s="585"/>
      <c r="Y54" s="585"/>
      <c r="Z54" s="585"/>
      <c r="AA54" s="585"/>
    </row>
    <row r="55" spans="1:27" s="38" customFormat="1" ht="15">
      <c r="A55" s="585"/>
      <c r="B55" s="350"/>
      <c r="C55" s="585"/>
      <c r="D55" s="584"/>
      <c r="E55" s="584"/>
      <c r="F55" s="584"/>
      <c r="G55" s="584"/>
      <c r="H55" s="584"/>
      <c r="I55" s="37"/>
      <c r="J55" s="37"/>
      <c r="K55" s="27"/>
      <c r="L55" s="27"/>
      <c r="M55" s="27"/>
      <c r="N55" s="584"/>
      <c r="O55" s="584"/>
      <c r="P55" s="584"/>
      <c r="Q55" s="584"/>
      <c r="R55" s="584"/>
      <c r="S55" s="585"/>
      <c r="T55" s="585"/>
      <c r="U55" s="585"/>
      <c r="V55" s="585"/>
      <c r="W55" s="585"/>
      <c r="X55" s="585"/>
      <c r="Y55" s="585"/>
      <c r="Z55" s="585"/>
      <c r="AA55" s="585"/>
    </row>
    <row r="56" spans="1:27" s="38" customFormat="1" ht="15">
      <c r="A56" s="585"/>
      <c r="B56" s="350"/>
      <c r="C56" s="585"/>
      <c r="D56" s="584"/>
      <c r="E56" s="584"/>
      <c r="F56" s="584"/>
      <c r="G56" s="584"/>
      <c r="H56" s="584"/>
      <c r="I56" s="37"/>
      <c r="J56" s="37"/>
      <c r="K56" s="27"/>
      <c r="L56" s="27"/>
      <c r="M56" s="27"/>
      <c r="N56" s="584"/>
      <c r="O56" s="584"/>
      <c r="P56" s="584"/>
      <c r="Q56" s="584"/>
      <c r="R56" s="584"/>
      <c r="S56" s="585"/>
      <c r="T56" s="585"/>
      <c r="U56" s="585"/>
      <c r="V56" s="585"/>
      <c r="W56" s="585"/>
      <c r="X56" s="585"/>
      <c r="Y56" s="585"/>
      <c r="Z56" s="585"/>
      <c r="AA56" s="585"/>
    </row>
  </sheetData>
  <sheetProtection/>
  <mergeCells count="6">
    <mergeCell ref="R5:R6"/>
    <mergeCell ref="B2:P2"/>
    <mergeCell ref="B3:O3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4">
      <selection activeCell="B18" sqref="B18"/>
    </sheetView>
  </sheetViews>
  <sheetFormatPr defaultColWidth="5.57421875" defaultRowHeight="12.75"/>
  <cols>
    <col min="1" max="1" width="4.140625" style="0" customWidth="1"/>
    <col min="2" max="2" width="17.8515625" style="0" customWidth="1"/>
    <col min="3" max="3" width="8.421875" style="0" customWidth="1"/>
    <col min="4" max="4" width="5.140625" style="0" customWidth="1"/>
    <col min="5" max="5" width="4.57421875" style="0" customWidth="1"/>
    <col min="6" max="6" width="4.421875" style="0" customWidth="1"/>
    <col min="7" max="7" width="4.57421875" style="0" customWidth="1"/>
    <col min="8" max="8" width="4.28125" style="0" customWidth="1"/>
    <col min="9" max="10" width="4.57421875" style="0" customWidth="1"/>
    <col min="11" max="11" width="4.8515625" style="0" customWidth="1"/>
    <col min="12" max="12" width="5.00390625" style="0" customWidth="1"/>
    <col min="13" max="13" width="7.7109375" style="0" customWidth="1"/>
    <col min="14" max="15" width="6.7109375" style="0" customWidth="1"/>
    <col min="16" max="16" width="6.00390625" style="0" customWidth="1"/>
  </cols>
  <sheetData>
    <row r="1" spans="1:16" s="1" customFormat="1" ht="23.25">
      <c r="A1" s="1294" t="s">
        <v>1047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</row>
    <row r="2" spans="1:16" ht="18.75" customHeight="1">
      <c r="A2" s="1295" t="s">
        <v>1048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</row>
    <row r="3" spans="1:16" s="59" customFormat="1" ht="18.75" customHeight="1">
      <c r="A3" s="1301" t="s">
        <v>0</v>
      </c>
      <c r="B3" s="1303" t="s">
        <v>1</v>
      </c>
      <c r="C3" s="1304"/>
      <c r="D3" s="1305" t="s">
        <v>1049</v>
      </c>
      <c r="E3" s="1306"/>
      <c r="F3" s="1306"/>
      <c r="G3" s="1306"/>
      <c r="H3" s="1306"/>
      <c r="I3" s="1306"/>
      <c r="J3" s="1306"/>
      <c r="K3" s="1306"/>
      <c r="L3" s="1306"/>
      <c r="M3" s="1307" t="s">
        <v>969</v>
      </c>
      <c r="N3" s="1296" t="s">
        <v>13</v>
      </c>
      <c r="O3" s="848"/>
      <c r="P3" s="847"/>
    </row>
    <row r="4" spans="1:16" s="59" customFormat="1" ht="107.25" customHeight="1">
      <c r="A4" s="1302"/>
      <c r="B4" s="1190"/>
      <c r="C4" s="1191"/>
      <c r="D4" s="849" t="s">
        <v>720</v>
      </c>
      <c r="E4" s="850" t="s">
        <v>1050</v>
      </c>
      <c r="F4" s="850" t="s">
        <v>305</v>
      </c>
      <c r="G4" s="850" t="s">
        <v>726</v>
      </c>
      <c r="H4" s="850" t="s">
        <v>474</v>
      </c>
      <c r="I4" s="850" t="s">
        <v>1051</v>
      </c>
      <c r="J4" s="850" t="s">
        <v>322</v>
      </c>
      <c r="K4" s="850" t="s">
        <v>826</v>
      </c>
      <c r="L4" s="850" t="s">
        <v>678</v>
      </c>
      <c r="M4" s="1308"/>
      <c r="N4" s="1297"/>
      <c r="O4" s="852" t="s">
        <v>275</v>
      </c>
      <c r="P4" s="851" t="s">
        <v>446</v>
      </c>
    </row>
    <row r="5" spans="1:16" s="59" customFormat="1" ht="18" customHeight="1">
      <c r="A5" s="1299" t="s">
        <v>14</v>
      </c>
      <c r="B5" s="1174"/>
      <c r="C5" s="1175"/>
      <c r="D5" s="853">
        <v>2</v>
      </c>
      <c r="E5" s="853">
        <v>4</v>
      </c>
      <c r="F5" s="853">
        <v>4</v>
      </c>
      <c r="G5" s="853">
        <v>4</v>
      </c>
      <c r="H5" s="853">
        <v>4</v>
      </c>
      <c r="I5" s="853">
        <v>4</v>
      </c>
      <c r="J5" s="853">
        <v>3</v>
      </c>
      <c r="K5" s="854">
        <v>2</v>
      </c>
      <c r="L5" s="854">
        <v>3</v>
      </c>
      <c r="M5" s="855">
        <f>SUM(D5:L5)</f>
        <v>30</v>
      </c>
      <c r="N5" s="1298"/>
      <c r="O5" s="857"/>
      <c r="P5" s="856"/>
    </row>
    <row r="6" spans="1:38" s="2" customFormat="1" ht="18.75">
      <c r="A6" s="858">
        <v>1</v>
      </c>
      <c r="B6" s="859" t="s">
        <v>1052</v>
      </c>
      <c r="C6" s="860" t="s">
        <v>16</v>
      </c>
      <c r="D6" s="861">
        <v>7</v>
      </c>
      <c r="E6" s="861">
        <v>7</v>
      </c>
      <c r="F6" s="861">
        <v>6</v>
      </c>
      <c r="G6" s="861">
        <v>6.5</v>
      </c>
      <c r="H6" s="861">
        <v>8</v>
      </c>
      <c r="I6" s="861">
        <v>5.9</v>
      </c>
      <c r="J6" s="861">
        <v>6.5</v>
      </c>
      <c r="K6" s="862">
        <v>6.5</v>
      </c>
      <c r="L6" s="862">
        <v>6.3</v>
      </c>
      <c r="M6" s="863">
        <f>(L6*3+K6*2+J6*3+I6*4+H6*4+G6*4+F6*4+E6*4+D6*2)/30</f>
        <v>6.633333333333334</v>
      </c>
      <c r="N6" s="861" t="s">
        <v>261</v>
      </c>
      <c r="O6" s="864" t="s">
        <v>1018</v>
      </c>
      <c r="P6" s="86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45"/>
      <c r="AK6" s="845"/>
      <c r="AL6" s="845"/>
    </row>
    <row r="7" spans="1:38" s="2" customFormat="1" ht="18.75">
      <c r="A7" s="866">
        <v>2</v>
      </c>
      <c r="B7" s="867" t="s">
        <v>1053</v>
      </c>
      <c r="C7" s="868" t="s">
        <v>16</v>
      </c>
      <c r="D7" s="869">
        <v>6.1</v>
      </c>
      <c r="E7" s="869">
        <v>6.7</v>
      </c>
      <c r="F7" s="870">
        <v>7</v>
      </c>
      <c r="G7" s="869">
        <v>6.2</v>
      </c>
      <c r="H7" s="869">
        <v>0</v>
      </c>
      <c r="I7" s="869">
        <v>5.2</v>
      </c>
      <c r="J7" s="869">
        <v>6.2</v>
      </c>
      <c r="K7" s="871">
        <v>6</v>
      </c>
      <c r="L7" s="871">
        <v>5.6</v>
      </c>
      <c r="M7" s="863">
        <f aca="true" t="shared" si="0" ref="M7:M28">(L7*3+K7*2+J7*3+I7*4+H7*4+G7*4+F7*4+E7*4+D7*2)/30</f>
        <v>5.333333333333333</v>
      </c>
      <c r="N7" s="869" t="s">
        <v>17</v>
      </c>
      <c r="O7" s="872" t="s">
        <v>1018</v>
      </c>
      <c r="P7" s="873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5"/>
      <c r="AJ7" s="845"/>
      <c r="AK7" s="845"/>
      <c r="AL7" s="845"/>
    </row>
    <row r="8" spans="1:38" s="2" customFormat="1" ht="18.75">
      <c r="A8" s="583">
        <v>3</v>
      </c>
      <c r="B8" s="874" t="s">
        <v>1054</v>
      </c>
      <c r="C8" s="875" t="s">
        <v>16</v>
      </c>
      <c r="D8" s="869">
        <v>5.1</v>
      </c>
      <c r="E8" s="871">
        <v>5.1</v>
      </c>
      <c r="F8" s="876">
        <v>0</v>
      </c>
      <c r="G8" s="877">
        <v>0</v>
      </c>
      <c r="H8" s="869">
        <v>0</v>
      </c>
      <c r="I8" s="869">
        <v>5.6</v>
      </c>
      <c r="J8" s="869">
        <v>6.2</v>
      </c>
      <c r="K8" s="871">
        <v>7.5</v>
      </c>
      <c r="L8" s="871">
        <v>5.5</v>
      </c>
      <c r="M8" s="863">
        <f t="shared" si="0"/>
        <v>3.436666666666667</v>
      </c>
      <c r="N8" s="869" t="s">
        <v>142</v>
      </c>
      <c r="O8" s="872" t="s">
        <v>1018</v>
      </c>
      <c r="P8" s="873"/>
      <c r="Q8" s="845"/>
      <c r="R8" s="845"/>
      <c r="S8" s="845"/>
      <c r="T8" s="845"/>
      <c r="U8" s="845"/>
      <c r="V8" s="845"/>
      <c r="W8" s="845"/>
      <c r="X8" s="845"/>
      <c r="Y8" s="845"/>
      <c r="Z8" s="845"/>
      <c r="AA8" s="845"/>
      <c r="AB8" s="845"/>
      <c r="AC8" s="845"/>
      <c r="AD8" s="845"/>
      <c r="AE8" s="845"/>
      <c r="AF8" s="845"/>
      <c r="AG8" s="845"/>
      <c r="AH8" s="845"/>
      <c r="AI8" s="845"/>
      <c r="AJ8" s="845"/>
      <c r="AK8" s="845"/>
      <c r="AL8" s="845"/>
    </row>
    <row r="9" spans="1:38" s="2" customFormat="1" ht="18.75">
      <c r="A9" s="866">
        <v>4</v>
      </c>
      <c r="B9" s="874" t="s">
        <v>277</v>
      </c>
      <c r="C9" s="868" t="s">
        <v>23</v>
      </c>
      <c r="D9" s="869">
        <v>7.5</v>
      </c>
      <c r="E9" s="869">
        <v>7</v>
      </c>
      <c r="F9" s="861">
        <v>8</v>
      </c>
      <c r="G9" s="869">
        <v>7.2</v>
      </c>
      <c r="H9" s="869">
        <v>7.8</v>
      </c>
      <c r="I9" s="869">
        <v>8</v>
      </c>
      <c r="J9" s="869">
        <v>8</v>
      </c>
      <c r="K9" s="871">
        <v>8</v>
      </c>
      <c r="L9" s="871">
        <v>5.3</v>
      </c>
      <c r="M9" s="863">
        <f t="shared" si="0"/>
        <v>7.430000000000001</v>
      </c>
      <c r="N9" s="869" t="s">
        <v>140</v>
      </c>
      <c r="O9" s="872" t="s">
        <v>1055</v>
      </c>
      <c r="P9" s="873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</row>
    <row r="10" spans="1:38" s="2" customFormat="1" ht="18.75">
      <c r="A10" s="583">
        <v>5</v>
      </c>
      <c r="B10" s="874" t="s">
        <v>100</v>
      </c>
      <c r="C10" s="875" t="s">
        <v>250</v>
      </c>
      <c r="D10" s="869">
        <v>0</v>
      </c>
      <c r="E10" s="869">
        <v>0</v>
      </c>
      <c r="F10" s="869">
        <v>0</v>
      </c>
      <c r="G10" s="869">
        <v>0</v>
      </c>
      <c r="H10" s="869">
        <v>5.6</v>
      </c>
      <c r="I10" s="869">
        <v>5.2</v>
      </c>
      <c r="J10" s="869">
        <v>0</v>
      </c>
      <c r="K10" s="871">
        <v>6</v>
      </c>
      <c r="L10" s="871">
        <v>5.5</v>
      </c>
      <c r="M10" s="863">
        <f t="shared" si="0"/>
        <v>2.3899999999999997</v>
      </c>
      <c r="N10" s="869" t="s">
        <v>142</v>
      </c>
      <c r="O10" s="864" t="s">
        <v>339</v>
      </c>
      <c r="P10" s="873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</row>
    <row r="11" spans="1:38" s="2" customFormat="1" ht="18.75">
      <c r="A11" s="866">
        <v>6</v>
      </c>
      <c r="B11" s="878" t="s">
        <v>100</v>
      </c>
      <c r="C11" s="875" t="s">
        <v>1056</v>
      </c>
      <c r="D11" s="869">
        <v>7</v>
      </c>
      <c r="E11" s="869">
        <v>5.3</v>
      </c>
      <c r="F11" s="869">
        <v>6</v>
      </c>
      <c r="G11" s="869">
        <v>5.8</v>
      </c>
      <c r="H11" s="869">
        <v>5.8</v>
      </c>
      <c r="I11" s="869">
        <v>5</v>
      </c>
      <c r="J11" s="869">
        <v>6.4</v>
      </c>
      <c r="K11" s="871">
        <v>5.5</v>
      </c>
      <c r="L11" s="871">
        <v>4.6</v>
      </c>
      <c r="M11" s="863">
        <f t="shared" si="0"/>
        <v>5.653333333333333</v>
      </c>
      <c r="N11" s="869" t="s">
        <v>17</v>
      </c>
      <c r="O11" s="872" t="s">
        <v>1018</v>
      </c>
      <c r="P11" s="873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</row>
    <row r="12" spans="1:38" s="2" customFormat="1" ht="18.75">
      <c r="A12" s="583">
        <v>7</v>
      </c>
      <c r="B12" s="879" t="s">
        <v>184</v>
      </c>
      <c r="C12" s="868" t="s">
        <v>37</v>
      </c>
      <c r="D12" s="869">
        <v>6.5</v>
      </c>
      <c r="E12" s="869">
        <v>6.7</v>
      </c>
      <c r="F12" s="869">
        <v>7</v>
      </c>
      <c r="G12" s="869">
        <v>7</v>
      </c>
      <c r="H12" s="869">
        <v>7</v>
      </c>
      <c r="I12" s="869">
        <v>5.9</v>
      </c>
      <c r="J12" s="869">
        <v>8</v>
      </c>
      <c r="K12" s="871">
        <v>7</v>
      </c>
      <c r="L12" s="871">
        <v>5.3</v>
      </c>
      <c r="M12" s="863">
        <f t="shared" si="0"/>
        <v>6.71</v>
      </c>
      <c r="N12" s="869" t="s">
        <v>261</v>
      </c>
      <c r="O12" s="872" t="s">
        <v>1018</v>
      </c>
      <c r="P12" s="873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</row>
    <row r="13" spans="1:38" s="2" customFormat="1" ht="18.75">
      <c r="A13" s="866">
        <v>8</v>
      </c>
      <c r="B13" s="874" t="s">
        <v>1057</v>
      </c>
      <c r="C13" s="875" t="s">
        <v>1058</v>
      </c>
      <c r="D13" s="869">
        <v>7</v>
      </c>
      <c r="E13" s="869">
        <v>6.8</v>
      </c>
      <c r="F13" s="869">
        <v>6</v>
      </c>
      <c r="G13" s="869">
        <v>7</v>
      </c>
      <c r="H13" s="869">
        <v>6</v>
      </c>
      <c r="I13" s="869">
        <v>5.7</v>
      </c>
      <c r="J13" s="869">
        <v>7</v>
      </c>
      <c r="K13" s="871">
        <v>8</v>
      </c>
      <c r="L13" s="871">
        <v>5.3</v>
      </c>
      <c r="M13" s="863">
        <f t="shared" si="0"/>
        <v>6.429999999999999</v>
      </c>
      <c r="N13" s="869" t="s">
        <v>261</v>
      </c>
      <c r="O13" s="872" t="s">
        <v>1018</v>
      </c>
      <c r="P13" s="873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</row>
    <row r="14" spans="1:38" s="2" customFormat="1" ht="18.75">
      <c r="A14" s="583">
        <v>9</v>
      </c>
      <c r="B14" s="880" t="s">
        <v>158</v>
      </c>
      <c r="C14" s="881" t="s">
        <v>47</v>
      </c>
      <c r="D14" s="869">
        <v>7</v>
      </c>
      <c r="E14" s="869">
        <v>6.9</v>
      </c>
      <c r="F14" s="869">
        <v>6</v>
      </c>
      <c r="G14" s="869">
        <v>5.8</v>
      </c>
      <c r="H14" s="869">
        <v>8</v>
      </c>
      <c r="I14" s="869">
        <v>8</v>
      </c>
      <c r="J14" s="869">
        <v>7</v>
      </c>
      <c r="K14" s="871">
        <v>7.5</v>
      </c>
      <c r="L14" s="871">
        <v>7.1</v>
      </c>
      <c r="M14" s="863">
        <f t="shared" si="0"/>
        <v>7.003333333333333</v>
      </c>
      <c r="N14" s="869" t="s">
        <v>140</v>
      </c>
      <c r="O14" s="872" t="s">
        <v>1018</v>
      </c>
      <c r="P14" s="873"/>
      <c r="Q14" s="845"/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845"/>
      <c r="AD14" s="845"/>
      <c r="AE14" s="845"/>
      <c r="AF14" s="845"/>
      <c r="AG14" s="845"/>
      <c r="AH14" s="845"/>
      <c r="AI14" s="845"/>
      <c r="AJ14" s="845"/>
      <c r="AK14" s="845"/>
      <c r="AL14" s="845"/>
    </row>
    <row r="15" spans="1:38" s="2" customFormat="1" ht="18.75">
      <c r="A15" s="866">
        <v>10</v>
      </c>
      <c r="B15" s="882" t="s">
        <v>1059</v>
      </c>
      <c r="C15" s="881" t="s">
        <v>1060</v>
      </c>
      <c r="D15" s="869">
        <v>7</v>
      </c>
      <c r="E15" s="869">
        <v>6.8</v>
      </c>
      <c r="F15" s="869">
        <v>6</v>
      </c>
      <c r="G15" s="869">
        <v>6.2</v>
      </c>
      <c r="H15" s="869">
        <v>6</v>
      </c>
      <c r="I15" s="869">
        <v>6</v>
      </c>
      <c r="J15" s="869">
        <v>7</v>
      </c>
      <c r="K15" s="871">
        <v>8</v>
      </c>
      <c r="L15" s="871">
        <v>5.5</v>
      </c>
      <c r="M15" s="863">
        <f t="shared" si="0"/>
        <v>6.383333333333334</v>
      </c>
      <c r="N15" s="869" t="s">
        <v>261</v>
      </c>
      <c r="O15" s="872" t="s">
        <v>1018</v>
      </c>
      <c r="P15" s="873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  <c r="AF15" s="845"/>
      <c r="AG15" s="845"/>
      <c r="AH15" s="845"/>
      <c r="AI15" s="845"/>
      <c r="AJ15" s="845"/>
      <c r="AK15" s="845"/>
      <c r="AL15" s="845"/>
    </row>
    <row r="16" spans="1:38" s="2" customFormat="1" ht="18.75">
      <c r="A16" s="583">
        <v>11</v>
      </c>
      <c r="B16" s="874" t="s">
        <v>1061</v>
      </c>
      <c r="C16" s="868" t="s">
        <v>909</v>
      </c>
      <c r="D16" s="869">
        <v>6.8</v>
      </c>
      <c r="E16" s="869">
        <v>6.3</v>
      </c>
      <c r="F16" s="869">
        <v>7</v>
      </c>
      <c r="G16" s="869">
        <v>5.6</v>
      </c>
      <c r="H16" s="869">
        <v>6</v>
      </c>
      <c r="I16" s="869">
        <v>5.3</v>
      </c>
      <c r="J16" s="869">
        <v>6.6</v>
      </c>
      <c r="K16" s="871">
        <v>5.5</v>
      </c>
      <c r="L16" s="871">
        <v>5.1</v>
      </c>
      <c r="M16" s="863">
        <f t="shared" si="0"/>
        <v>6.016666666666666</v>
      </c>
      <c r="N16" s="869" t="s">
        <v>261</v>
      </c>
      <c r="O16" s="872" t="s">
        <v>1018</v>
      </c>
      <c r="P16" s="873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</row>
    <row r="17" spans="1:38" s="2" customFormat="1" ht="18.75">
      <c r="A17" s="866">
        <v>12</v>
      </c>
      <c r="B17" s="878" t="s">
        <v>345</v>
      </c>
      <c r="C17" s="875" t="s">
        <v>1062</v>
      </c>
      <c r="D17" s="869">
        <v>6.6</v>
      </c>
      <c r="E17" s="869">
        <v>5.1</v>
      </c>
      <c r="F17" s="869">
        <v>7</v>
      </c>
      <c r="G17" s="869">
        <v>6.8</v>
      </c>
      <c r="H17" s="869">
        <v>3.3</v>
      </c>
      <c r="I17" s="869">
        <v>5.3</v>
      </c>
      <c r="J17" s="869">
        <v>7.1</v>
      </c>
      <c r="K17" s="871">
        <v>6.5</v>
      </c>
      <c r="L17" s="871">
        <v>6.8</v>
      </c>
      <c r="M17" s="863">
        <f t="shared" si="0"/>
        <v>5.930000000000001</v>
      </c>
      <c r="N17" s="869" t="s">
        <v>17</v>
      </c>
      <c r="O17" s="872" t="s">
        <v>1018</v>
      </c>
      <c r="P17" s="873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  <c r="AJ17" s="845"/>
      <c r="AK17" s="845"/>
      <c r="AL17" s="845"/>
    </row>
    <row r="18" spans="1:38" s="2" customFormat="1" ht="18.75">
      <c r="A18" s="583">
        <v>13</v>
      </c>
      <c r="B18" s="883" t="s">
        <v>24</v>
      </c>
      <c r="C18" s="868" t="s">
        <v>65</v>
      </c>
      <c r="D18" s="869">
        <v>7</v>
      </c>
      <c r="E18" s="869">
        <v>6.1</v>
      </c>
      <c r="F18" s="869">
        <v>7</v>
      </c>
      <c r="G18" s="869">
        <v>6.4</v>
      </c>
      <c r="H18" s="869">
        <v>6.2</v>
      </c>
      <c r="I18" s="869">
        <v>5.8</v>
      </c>
      <c r="J18" s="869">
        <v>6.8</v>
      </c>
      <c r="K18" s="871">
        <v>5.5</v>
      </c>
      <c r="L18" s="871">
        <v>4.1</v>
      </c>
      <c r="M18" s="863">
        <f>(L18*3+K18*2+J18*3+I18*4+H18*4+G18*4+F18*4+E18*4+D18*2)/30</f>
        <v>6.123333333333333</v>
      </c>
      <c r="N18" s="869" t="s">
        <v>261</v>
      </c>
      <c r="O18" s="872" t="s">
        <v>1018</v>
      </c>
      <c r="P18" s="873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</row>
    <row r="19" spans="1:38" s="2" customFormat="1" ht="18.75">
      <c r="A19" s="866">
        <v>14</v>
      </c>
      <c r="B19" s="878" t="s">
        <v>658</v>
      </c>
      <c r="C19" s="884" t="s">
        <v>118</v>
      </c>
      <c r="D19" s="869">
        <v>6.8</v>
      </c>
      <c r="E19" s="869">
        <v>5.6</v>
      </c>
      <c r="F19" s="869">
        <v>8</v>
      </c>
      <c r="G19" s="869">
        <v>6.7</v>
      </c>
      <c r="H19" s="869">
        <v>5.8</v>
      </c>
      <c r="I19" s="869">
        <v>6.2</v>
      </c>
      <c r="J19" s="869">
        <v>6.3</v>
      </c>
      <c r="K19" s="871">
        <v>6</v>
      </c>
      <c r="L19" s="871">
        <v>5.3</v>
      </c>
      <c r="M19" s="863">
        <f t="shared" si="0"/>
        <v>6.319999999999999</v>
      </c>
      <c r="N19" s="869" t="s">
        <v>261</v>
      </c>
      <c r="O19" s="872" t="s">
        <v>1018</v>
      </c>
      <c r="P19" s="873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</row>
    <row r="20" spans="1:38" s="2" customFormat="1" ht="18.75">
      <c r="A20" s="583">
        <v>15</v>
      </c>
      <c r="B20" s="878" t="s">
        <v>109</v>
      </c>
      <c r="C20" s="875" t="s">
        <v>148</v>
      </c>
      <c r="D20" s="869">
        <v>5</v>
      </c>
      <c r="E20" s="869">
        <v>5.6</v>
      </c>
      <c r="F20" s="869">
        <v>6</v>
      </c>
      <c r="G20" s="869">
        <v>5.8</v>
      </c>
      <c r="H20" s="869">
        <v>0</v>
      </c>
      <c r="I20" s="869">
        <v>5.3</v>
      </c>
      <c r="J20" s="869">
        <v>5.5</v>
      </c>
      <c r="K20" s="871">
        <v>7</v>
      </c>
      <c r="L20" s="871">
        <v>5.5</v>
      </c>
      <c r="M20" s="863">
        <f t="shared" si="0"/>
        <v>4.926666666666667</v>
      </c>
      <c r="N20" s="869" t="s">
        <v>21</v>
      </c>
      <c r="O20" s="872" t="s">
        <v>339</v>
      </c>
      <c r="P20" s="873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</row>
    <row r="21" spans="1:38" s="2" customFormat="1" ht="18.75">
      <c r="A21" s="866">
        <v>16</v>
      </c>
      <c r="B21" s="878" t="s">
        <v>1063</v>
      </c>
      <c r="C21" s="884" t="s">
        <v>121</v>
      </c>
      <c r="D21" s="869">
        <v>6.8</v>
      </c>
      <c r="E21" s="869">
        <v>5.8</v>
      </c>
      <c r="F21" s="869">
        <v>5</v>
      </c>
      <c r="G21" s="869">
        <v>6</v>
      </c>
      <c r="H21" s="869">
        <v>3</v>
      </c>
      <c r="I21" s="869">
        <v>6.7</v>
      </c>
      <c r="J21" s="869">
        <v>6.9</v>
      </c>
      <c r="K21" s="871">
        <v>7.5</v>
      </c>
      <c r="L21" s="871">
        <v>6.1</v>
      </c>
      <c r="M21" s="863">
        <f t="shared" si="0"/>
        <v>5.786666666666666</v>
      </c>
      <c r="N21" s="869" t="s">
        <v>17</v>
      </c>
      <c r="O21" s="872" t="s">
        <v>1018</v>
      </c>
      <c r="P21" s="873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</row>
    <row r="22" spans="1:38" s="2" customFormat="1" ht="18.75">
      <c r="A22" s="583">
        <v>17</v>
      </c>
      <c r="B22" s="867" t="s">
        <v>1064</v>
      </c>
      <c r="C22" s="885" t="s">
        <v>1065</v>
      </c>
      <c r="D22" s="869">
        <v>7</v>
      </c>
      <c r="E22" s="869">
        <v>6.8</v>
      </c>
      <c r="F22" s="869">
        <v>6</v>
      </c>
      <c r="G22" s="869">
        <v>6</v>
      </c>
      <c r="H22" s="869">
        <v>4</v>
      </c>
      <c r="I22" s="869">
        <v>6.1</v>
      </c>
      <c r="J22" s="869">
        <v>7</v>
      </c>
      <c r="K22" s="871">
        <v>7</v>
      </c>
      <c r="L22" s="871">
        <v>6.3</v>
      </c>
      <c r="M22" s="863">
        <f t="shared" si="0"/>
        <v>6.116666666666666</v>
      </c>
      <c r="N22" s="869" t="s">
        <v>261</v>
      </c>
      <c r="O22" s="872" t="s">
        <v>1018</v>
      </c>
      <c r="P22" s="873"/>
      <c r="Q22" s="845"/>
      <c r="R22" s="845"/>
      <c r="S22" s="845"/>
      <c r="T22" s="845"/>
      <c r="U22" s="845"/>
      <c r="V22" s="845"/>
      <c r="W22" s="845"/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  <c r="AH22" s="845"/>
      <c r="AI22" s="845"/>
      <c r="AJ22" s="845"/>
      <c r="AK22" s="845"/>
      <c r="AL22" s="845"/>
    </row>
    <row r="23" spans="1:38" s="2" customFormat="1" ht="18.75">
      <c r="A23" s="866">
        <v>18</v>
      </c>
      <c r="B23" s="886" t="s">
        <v>1066</v>
      </c>
      <c r="C23" s="887" t="s">
        <v>72</v>
      </c>
      <c r="D23" s="869">
        <v>6</v>
      </c>
      <c r="E23" s="869">
        <v>5.7</v>
      </c>
      <c r="F23" s="869">
        <v>6</v>
      </c>
      <c r="G23" s="869">
        <v>0</v>
      </c>
      <c r="H23" s="869">
        <v>0</v>
      </c>
      <c r="I23" s="869">
        <v>5.5</v>
      </c>
      <c r="J23" s="869">
        <v>6.5</v>
      </c>
      <c r="K23" s="871">
        <v>5</v>
      </c>
      <c r="L23" s="871">
        <v>5.5</v>
      </c>
      <c r="M23" s="863">
        <f t="shared" si="0"/>
        <v>4.226666666666667</v>
      </c>
      <c r="N23" s="869" t="s">
        <v>21</v>
      </c>
      <c r="O23" s="872" t="s">
        <v>339</v>
      </c>
      <c r="P23" s="873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</row>
    <row r="24" spans="1:38" s="2" customFormat="1" ht="18.75">
      <c r="A24" s="583">
        <v>19</v>
      </c>
      <c r="B24" s="878" t="s">
        <v>1067</v>
      </c>
      <c r="C24" s="875" t="s">
        <v>124</v>
      </c>
      <c r="D24" s="869">
        <v>5.5</v>
      </c>
      <c r="E24" s="869">
        <v>0</v>
      </c>
      <c r="F24" s="869">
        <v>6</v>
      </c>
      <c r="G24" s="869">
        <v>0</v>
      </c>
      <c r="H24" s="869">
        <v>5.5</v>
      </c>
      <c r="I24" s="869">
        <v>5</v>
      </c>
      <c r="J24" s="869">
        <v>0</v>
      </c>
      <c r="K24" s="871">
        <v>4.5</v>
      </c>
      <c r="L24" s="871">
        <v>5</v>
      </c>
      <c r="M24" s="863">
        <f t="shared" si="0"/>
        <v>3.3666666666666667</v>
      </c>
      <c r="N24" s="869" t="s">
        <v>142</v>
      </c>
      <c r="O24" s="872" t="s">
        <v>339</v>
      </c>
      <c r="P24" s="873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</row>
    <row r="25" spans="1:38" s="2" customFormat="1" ht="18.75">
      <c r="A25" s="866">
        <v>20</v>
      </c>
      <c r="B25" s="888" t="s">
        <v>22</v>
      </c>
      <c r="C25" s="888" t="s">
        <v>60</v>
      </c>
      <c r="D25" s="869">
        <v>7</v>
      </c>
      <c r="E25" s="869">
        <v>6.1</v>
      </c>
      <c r="F25" s="869">
        <v>8</v>
      </c>
      <c r="G25" s="869">
        <v>5.6</v>
      </c>
      <c r="H25" s="869">
        <v>5.3</v>
      </c>
      <c r="I25" s="869">
        <v>5</v>
      </c>
      <c r="J25" s="869">
        <v>5.8</v>
      </c>
      <c r="K25" s="871">
        <v>5.5</v>
      </c>
      <c r="L25" s="871">
        <v>5.3</v>
      </c>
      <c r="M25" s="863">
        <f t="shared" si="0"/>
        <v>5.943333333333333</v>
      </c>
      <c r="N25" s="869" t="s">
        <v>17</v>
      </c>
      <c r="O25" s="872" t="s">
        <v>1018</v>
      </c>
      <c r="P25" s="873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</row>
    <row r="26" spans="1:38" s="2" customFormat="1" ht="18.75">
      <c r="A26" s="583">
        <v>21</v>
      </c>
      <c r="B26" s="888" t="s">
        <v>133</v>
      </c>
      <c r="C26" s="888" t="s">
        <v>525</v>
      </c>
      <c r="D26" s="869">
        <v>5.5</v>
      </c>
      <c r="E26" s="869">
        <v>4.1</v>
      </c>
      <c r="F26" s="869">
        <v>5</v>
      </c>
      <c r="G26" s="869">
        <v>0</v>
      </c>
      <c r="H26" s="869">
        <v>0</v>
      </c>
      <c r="I26" s="869">
        <v>5</v>
      </c>
      <c r="J26" s="869">
        <v>0</v>
      </c>
      <c r="K26" s="871">
        <v>7</v>
      </c>
      <c r="L26" s="871">
        <v>5.3</v>
      </c>
      <c r="M26" s="863">
        <f t="shared" si="0"/>
        <v>3.2433333333333336</v>
      </c>
      <c r="N26" s="869" t="s">
        <v>142</v>
      </c>
      <c r="O26" s="872" t="s">
        <v>339</v>
      </c>
      <c r="P26" s="873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</row>
    <row r="27" spans="1:38" s="2" customFormat="1" ht="18.75">
      <c r="A27" s="866">
        <v>22</v>
      </c>
      <c r="B27" s="878" t="s">
        <v>34</v>
      </c>
      <c r="C27" s="875" t="s">
        <v>1068</v>
      </c>
      <c r="D27" s="877">
        <v>7</v>
      </c>
      <c r="E27" s="869">
        <v>6.7</v>
      </c>
      <c r="F27" s="869">
        <v>7</v>
      </c>
      <c r="G27" s="869">
        <v>5.6</v>
      </c>
      <c r="H27" s="869">
        <v>0</v>
      </c>
      <c r="I27" s="869">
        <v>6</v>
      </c>
      <c r="J27" s="869">
        <v>7.4</v>
      </c>
      <c r="K27" s="871">
        <v>6.5</v>
      </c>
      <c r="L27" s="871">
        <v>5.3</v>
      </c>
      <c r="M27" s="863">
        <f t="shared" si="0"/>
        <v>5.543333333333334</v>
      </c>
      <c r="N27" s="869" t="s">
        <v>17</v>
      </c>
      <c r="O27" s="872" t="s">
        <v>339</v>
      </c>
      <c r="P27" s="873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845"/>
      <c r="AH27" s="845"/>
      <c r="AI27" s="845"/>
      <c r="AJ27" s="845"/>
      <c r="AK27" s="845"/>
      <c r="AL27" s="845"/>
    </row>
    <row r="28" spans="1:38" s="2" customFormat="1" ht="18.75">
      <c r="A28" s="889">
        <v>23</v>
      </c>
      <c r="B28" s="890" t="s">
        <v>109</v>
      </c>
      <c r="C28" s="891" t="s">
        <v>276</v>
      </c>
      <c r="D28" s="892">
        <v>7</v>
      </c>
      <c r="E28" s="893">
        <v>5.8</v>
      </c>
      <c r="F28" s="893">
        <v>6</v>
      </c>
      <c r="G28" s="893">
        <v>5.6</v>
      </c>
      <c r="H28" s="893">
        <v>6</v>
      </c>
      <c r="I28" s="893">
        <v>5</v>
      </c>
      <c r="J28" s="893">
        <v>0</v>
      </c>
      <c r="K28" s="894">
        <v>0</v>
      </c>
      <c r="L28" s="894">
        <v>5.5</v>
      </c>
      <c r="M28" s="895">
        <f t="shared" si="0"/>
        <v>4.803333333333333</v>
      </c>
      <c r="N28" s="893" t="s">
        <v>21</v>
      </c>
      <c r="O28" s="896" t="s">
        <v>339</v>
      </c>
      <c r="P28" s="897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</row>
    <row r="29" spans="1:18" s="2" customFormat="1" ht="18.75">
      <c r="A29" s="845"/>
      <c r="B29" s="845"/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</row>
    <row r="30" spans="1:14" s="2" customFormat="1" ht="18.75">
      <c r="A30" s="845"/>
      <c r="B30" s="845"/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</row>
    <row r="31" spans="1:21" s="2" customFormat="1" ht="18.75">
      <c r="A31" s="845"/>
      <c r="B31" s="845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</row>
    <row r="32" spans="1:21" s="2" customFormat="1" ht="18.75">
      <c r="A32" s="845"/>
      <c r="B32" s="845"/>
      <c r="C32" s="845"/>
      <c r="D32" s="845"/>
      <c r="E32" s="845"/>
      <c r="F32" s="845"/>
      <c r="G32" s="845"/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845"/>
      <c r="T32" s="845"/>
      <c r="U32" s="845"/>
    </row>
    <row r="33" spans="1:21" s="2" customFormat="1" ht="18.75">
      <c r="A33" s="845"/>
      <c r="B33" s="845"/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</row>
    <row r="34" spans="1:21" s="2" customFormat="1" ht="18.75">
      <c r="A34" s="845"/>
      <c r="B34" s="845"/>
      <c r="C34" s="845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845"/>
      <c r="O34" s="845"/>
      <c r="P34" s="845"/>
      <c r="Q34" s="845"/>
      <c r="R34" s="845"/>
      <c r="S34" s="845"/>
      <c r="T34" s="845"/>
      <c r="U34" s="845"/>
    </row>
    <row r="35" spans="1:21" s="2" customFormat="1" ht="18.75">
      <c r="A35" s="845"/>
      <c r="B35" s="845"/>
      <c r="C35" s="845"/>
      <c r="D35" s="845"/>
      <c r="E35" s="845"/>
      <c r="F35" s="845"/>
      <c r="G35" s="845"/>
      <c r="H35" s="845"/>
      <c r="I35" s="845"/>
      <c r="J35" s="845"/>
      <c r="K35" s="845"/>
      <c r="L35" s="845"/>
      <c r="M35" s="845"/>
      <c r="N35" s="845"/>
      <c r="O35" s="845"/>
      <c r="P35" s="845"/>
      <c r="Q35" s="845"/>
      <c r="R35" s="845"/>
      <c r="S35" s="845"/>
      <c r="T35" s="845"/>
      <c r="U35" s="845"/>
    </row>
    <row r="36" spans="1:21" s="2" customFormat="1" ht="18.75">
      <c r="A36" s="845"/>
      <c r="B36" s="845"/>
      <c r="C36" s="845"/>
      <c r="D36" s="845"/>
      <c r="E36" s="845"/>
      <c r="F36" s="845"/>
      <c r="G36" s="845"/>
      <c r="H36" s="845"/>
      <c r="I36" s="845"/>
      <c r="J36" s="845"/>
      <c r="K36" s="845"/>
      <c r="L36" s="845"/>
      <c r="M36" s="845"/>
      <c r="N36" s="845"/>
      <c r="O36" s="845"/>
      <c r="P36" s="845"/>
      <c r="Q36" s="845"/>
      <c r="R36" s="845"/>
      <c r="S36" s="845"/>
      <c r="T36" s="845"/>
      <c r="U36" s="845"/>
    </row>
    <row r="37" spans="1:17" s="2" customFormat="1" ht="18.75">
      <c r="A37" s="845"/>
      <c r="B37" s="845"/>
      <c r="C37" s="845"/>
      <c r="D37" s="845"/>
      <c r="E37" s="845"/>
      <c r="F37" s="845"/>
      <c r="G37" s="845"/>
      <c r="H37" s="845"/>
      <c r="I37" s="845"/>
      <c r="J37" s="845"/>
      <c r="K37" s="845"/>
      <c r="L37" s="845"/>
      <c r="M37" s="845"/>
      <c r="N37" s="845"/>
      <c r="O37" s="845"/>
      <c r="P37" s="845"/>
      <c r="Q37" s="845"/>
    </row>
    <row r="38" spans="1:22" s="2" customFormat="1" ht="18.75">
      <c r="A38" s="845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</row>
    <row r="39" spans="1:22" s="2" customFormat="1" ht="18.75">
      <c r="A39" s="845"/>
      <c r="B39" s="845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5"/>
      <c r="V39" s="845"/>
    </row>
    <row r="40" spans="1:22" s="2" customFormat="1" ht="18.75">
      <c r="A40" s="845"/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</row>
    <row r="41" spans="1:22" s="2" customFormat="1" ht="18.75">
      <c r="A41" s="845"/>
      <c r="B41" s="845"/>
      <c r="C41" s="845"/>
      <c r="D41" s="845"/>
      <c r="E41" s="845"/>
      <c r="F41" s="845"/>
      <c r="G41" s="845"/>
      <c r="H41" s="845"/>
      <c r="I41" s="845"/>
      <c r="J41" s="845"/>
      <c r="K41" s="845"/>
      <c r="L41" s="845"/>
      <c r="M41" s="845"/>
      <c r="N41" s="845"/>
      <c r="O41" s="845"/>
      <c r="P41" s="845"/>
      <c r="Q41" s="845"/>
      <c r="R41" s="845"/>
      <c r="S41" s="845"/>
      <c r="T41" s="845"/>
      <c r="U41" s="845"/>
      <c r="V41" s="845"/>
    </row>
    <row r="42" spans="1:22" s="2" customFormat="1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45"/>
      <c r="Q42" s="845"/>
      <c r="R42" s="845"/>
      <c r="S42" s="845"/>
      <c r="T42" s="845"/>
      <c r="U42" s="845"/>
      <c r="V42" s="845"/>
    </row>
    <row r="43" spans="1:13" ht="20.25">
      <c r="A43" s="10"/>
      <c r="B43" s="10"/>
      <c r="C43" s="10"/>
      <c r="D43" s="10"/>
      <c r="E43" s="10"/>
      <c r="F43" s="10"/>
      <c r="G43" s="10"/>
      <c r="H43" s="7"/>
      <c r="I43" s="10"/>
      <c r="J43" s="11"/>
      <c r="K43" s="11"/>
      <c r="L43" s="11"/>
      <c r="M43" s="11"/>
    </row>
    <row r="44" spans="1:6" ht="18">
      <c r="A44" s="10"/>
      <c r="B44" s="10"/>
      <c r="C44" s="10"/>
      <c r="D44" s="10"/>
      <c r="F44" s="12"/>
    </row>
    <row r="46" spans="13:15" ht="18">
      <c r="M46" s="1300"/>
      <c r="N46" s="1300"/>
      <c r="O46" s="846"/>
    </row>
    <row r="47" ht="18">
      <c r="P47" s="846"/>
    </row>
    <row r="53" ht="18.7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20.25" customHeight="1"/>
    <row r="119" ht="20.25" customHeight="1"/>
    <row r="120" ht="13.5" customHeight="1"/>
    <row r="121" ht="13.5" customHeight="1"/>
    <row r="122" ht="13.5" customHeight="1"/>
  </sheetData>
  <sheetProtection/>
  <mergeCells count="9">
    <mergeCell ref="A1:P1"/>
    <mergeCell ref="A2:P2"/>
    <mergeCell ref="N3:N5"/>
    <mergeCell ref="A5:C5"/>
    <mergeCell ref="M46:N46"/>
    <mergeCell ref="A3:A4"/>
    <mergeCell ref="B3:C4"/>
    <mergeCell ref="D3:L3"/>
    <mergeCell ref="M3:M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D16" sqref="D16:Q16"/>
    </sheetView>
  </sheetViews>
  <sheetFormatPr defaultColWidth="5.57421875" defaultRowHeight="12.75"/>
  <cols>
    <col min="1" max="1" width="7.00390625" style="0" customWidth="1"/>
    <col min="2" max="2" width="17.140625" style="0" customWidth="1"/>
    <col min="3" max="3" width="11.7109375" style="0" customWidth="1"/>
    <col min="4" max="4" width="8.00390625" style="9" customWidth="1"/>
    <col min="5" max="5" width="7.00390625" style="9" customWidth="1"/>
    <col min="6" max="6" width="7.28125" style="9" customWidth="1"/>
    <col min="7" max="7" width="7.140625" style="9" customWidth="1"/>
    <col min="8" max="8" width="7.28125" style="9" customWidth="1"/>
    <col min="9" max="9" width="7.57421875" style="9" customWidth="1"/>
    <col min="10" max="10" width="8.28125" style="9" customWidth="1"/>
    <col min="11" max="11" width="7.140625" style="9" customWidth="1"/>
    <col min="12" max="13" width="3.7109375" style="9" hidden="1" customWidth="1"/>
    <col min="14" max="14" width="7.421875" style="0" customWidth="1"/>
    <col min="15" max="16" width="6.28125" style="0" customWidth="1"/>
    <col min="17" max="17" width="7.28125" style="0" customWidth="1"/>
    <col min="18" max="18" width="9.7109375" style="0" customWidth="1"/>
    <col min="19" max="19" width="8.28125" style="0" customWidth="1"/>
  </cols>
  <sheetData>
    <row r="1" spans="1:19" s="1" customFormat="1" ht="23.25" customHeight="1">
      <c r="A1" s="1309" t="s">
        <v>996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309"/>
      <c r="R1" s="1309"/>
      <c r="S1" s="1309"/>
    </row>
    <row r="2" spans="1:19" ht="19.5" customHeight="1">
      <c r="A2" s="1310" t="s">
        <v>736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</row>
    <row r="3" spans="1:19" s="59" customFormat="1" ht="18.75" customHeight="1">
      <c r="A3" s="1311" t="s">
        <v>0</v>
      </c>
      <c r="B3" s="1311" t="s">
        <v>335</v>
      </c>
      <c r="C3" s="1311"/>
      <c r="D3" s="1312" t="s">
        <v>737</v>
      </c>
      <c r="E3" s="1208"/>
      <c r="F3" s="1208"/>
      <c r="G3" s="1208"/>
      <c r="H3" s="1208"/>
      <c r="I3" s="1313" t="s">
        <v>738</v>
      </c>
      <c r="J3" s="1313"/>
      <c r="K3" s="1313"/>
      <c r="L3" s="1313"/>
      <c r="M3" s="1313"/>
      <c r="N3" s="1313" t="s">
        <v>739</v>
      </c>
      <c r="O3" s="1313"/>
      <c r="P3" s="1313"/>
      <c r="Q3" s="1313"/>
      <c r="R3" s="1314" t="s">
        <v>740</v>
      </c>
      <c r="S3" s="1314" t="s">
        <v>13</v>
      </c>
    </row>
    <row r="4" spans="1:19" s="59" customFormat="1" ht="75.75" customHeight="1">
      <c r="A4" s="1311"/>
      <c r="B4" s="1311"/>
      <c r="C4" s="1311"/>
      <c r="D4" s="70" t="s">
        <v>741</v>
      </c>
      <c r="E4" s="70" t="s">
        <v>344</v>
      </c>
      <c r="F4" s="70" t="s">
        <v>343</v>
      </c>
      <c r="G4" s="70" t="s">
        <v>305</v>
      </c>
      <c r="H4" s="70" t="s">
        <v>320</v>
      </c>
      <c r="I4" s="70" t="s">
        <v>360</v>
      </c>
      <c r="J4" s="70" t="s">
        <v>742</v>
      </c>
      <c r="K4" s="70" t="s">
        <v>743</v>
      </c>
      <c r="L4" s="95"/>
      <c r="M4" s="96"/>
      <c r="N4" s="70" t="s">
        <v>744</v>
      </c>
      <c r="O4" s="70" t="s">
        <v>719</v>
      </c>
      <c r="P4" s="70" t="s">
        <v>678</v>
      </c>
      <c r="Q4" s="70" t="s">
        <v>745</v>
      </c>
      <c r="R4" s="1315"/>
      <c r="S4" s="1315"/>
    </row>
    <row r="5" spans="1:19" s="59" customFormat="1" ht="15" customHeight="1">
      <c r="A5" s="1316" t="s">
        <v>746</v>
      </c>
      <c r="B5" s="1317"/>
      <c r="C5" s="1318"/>
      <c r="D5" s="97">
        <v>4</v>
      </c>
      <c r="E5" s="97">
        <v>4</v>
      </c>
      <c r="F5" s="97">
        <v>4</v>
      </c>
      <c r="G5" s="97">
        <v>2</v>
      </c>
      <c r="H5" s="97">
        <v>2</v>
      </c>
      <c r="I5" s="97">
        <v>3</v>
      </c>
      <c r="J5" s="97">
        <v>4</v>
      </c>
      <c r="K5" s="97">
        <v>2</v>
      </c>
      <c r="L5" s="98"/>
      <c r="M5" s="99"/>
      <c r="N5" s="100">
        <v>3</v>
      </c>
      <c r="O5" s="100">
        <v>4</v>
      </c>
      <c r="P5" s="101">
        <v>3</v>
      </c>
      <c r="Q5" s="97">
        <v>4</v>
      </c>
      <c r="R5" s="102">
        <f>SUM(D5:Q5)</f>
        <v>39</v>
      </c>
      <c r="S5" s="103"/>
    </row>
    <row r="6" spans="1:19" s="2" customFormat="1" ht="19.5" customHeight="1">
      <c r="A6" s="104">
        <v>1</v>
      </c>
      <c r="B6" s="105" t="s">
        <v>747</v>
      </c>
      <c r="C6" s="106" t="s">
        <v>16</v>
      </c>
      <c r="D6" s="107">
        <v>6.3</v>
      </c>
      <c r="E6" s="108">
        <v>5.6</v>
      </c>
      <c r="F6" s="108">
        <v>7</v>
      </c>
      <c r="G6" s="108">
        <v>6.5</v>
      </c>
      <c r="H6" s="108">
        <v>5.5</v>
      </c>
      <c r="I6" s="109">
        <v>5.7</v>
      </c>
      <c r="J6" s="109">
        <v>5.2</v>
      </c>
      <c r="K6" s="109">
        <v>6.5</v>
      </c>
      <c r="L6" s="110"/>
      <c r="M6" s="110"/>
      <c r="N6" s="111">
        <v>2.3</v>
      </c>
      <c r="O6" s="112">
        <v>5.8</v>
      </c>
      <c r="P6" s="112">
        <v>3</v>
      </c>
      <c r="Q6" s="112">
        <v>6</v>
      </c>
      <c r="R6" s="113">
        <f>(Q6*4+P6*3+O6*4+N6*3+K6*2+J6*4+I6*3+H6*2+G6*2+F6*4+E6*4+D6*4)/39</f>
        <v>5.476923076923077</v>
      </c>
      <c r="S6" s="114" t="s">
        <v>17</v>
      </c>
    </row>
    <row r="7" spans="1:19" s="2" customFormat="1" ht="19.5" customHeight="1">
      <c r="A7" s="115">
        <v>2</v>
      </c>
      <c r="B7" s="116" t="s">
        <v>502</v>
      </c>
      <c r="C7" s="117" t="s">
        <v>16</v>
      </c>
      <c r="D7" s="118">
        <v>6.7</v>
      </c>
      <c r="E7" s="119">
        <v>6.5</v>
      </c>
      <c r="F7" s="119">
        <v>5</v>
      </c>
      <c r="G7" s="119">
        <v>7</v>
      </c>
      <c r="H7" s="119">
        <v>8</v>
      </c>
      <c r="I7" s="111">
        <v>5.8</v>
      </c>
      <c r="J7" s="111">
        <v>7</v>
      </c>
      <c r="K7" s="111">
        <v>6.2</v>
      </c>
      <c r="L7" s="120"/>
      <c r="M7" s="120"/>
      <c r="N7" s="111">
        <v>5.8</v>
      </c>
      <c r="O7" s="112">
        <v>7.5</v>
      </c>
      <c r="P7" s="112">
        <v>5.9</v>
      </c>
      <c r="Q7" s="112">
        <v>2.6</v>
      </c>
      <c r="R7" s="121">
        <f>(Q7*4+P7*3+O7*4+N7*3+K7*2+J7*4+I7*3+H7*2+G7*2+F7*4+E7*4+D7*4)/39</f>
        <v>6.0538461538461545</v>
      </c>
      <c r="S7" s="122" t="s">
        <v>261</v>
      </c>
    </row>
    <row r="8" spans="1:19" s="2" customFormat="1" ht="19.5" customHeight="1">
      <c r="A8" s="115">
        <v>3</v>
      </c>
      <c r="B8" s="116" t="s">
        <v>748</v>
      </c>
      <c r="C8" s="117" t="s">
        <v>16</v>
      </c>
      <c r="D8" s="1319" t="s">
        <v>749</v>
      </c>
      <c r="E8" s="1320"/>
      <c r="F8" s="1320"/>
      <c r="G8" s="1320"/>
      <c r="H8" s="1320"/>
      <c r="I8" s="1320"/>
      <c r="J8" s="1320"/>
      <c r="K8" s="1320"/>
      <c r="L8" s="1320"/>
      <c r="M8" s="1320"/>
      <c r="N8" s="1320"/>
      <c r="O8" s="1320"/>
      <c r="P8" s="1320"/>
      <c r="Q8" s="1321"/>
      <c r="R8" s="121"/>
      <c r="S8" s="122"/>
    </row>
    <row r="9" spans="1:19" s="2" customFormat="1" ht="19.5" customHeight="1">
      <c r="A9" s="115">
        <v>4</v>
      </c>
      <c r="B9" s="116" t="s">
        <v>634</v>
      </c>
      <c r="C9" s="117" t="s">
        <v>141</v>
      </c>
      <c r="D9" s="118">
        <v>5.9</v>
      </c>
      <c r="E9" s="118">
        <v>5.7</v>
      </c>
      <c r="F9" s="118">
        <v>5</v>
      </c>
      <c r="G9" s="118">
        <v>6.3</v>
      </c>
      <c r="H9" s="118">
        <v>5</v>
      </c>
      <c r="I9" s="111">
        <v>5.7</v>
      </c>
      <c r="J9" s="111">
        <v>5</v>
      </c>
      <c r="K9" s="111">
        <v>6</v>
      </c>
      <c r="L9" s="120"/>
      <c r="M9" s="120"/>
      <c r="N9" s="111">
        <v>6</v>
      </c>
      <c r="O9" s="112">
        <v>5</v>
      </c>
      <c r="P9" s="112">
        <v>2.8</v>
      </c>
      <c r="Q9" s="112">
        <v>5.5</v>
      </c>
      <c r="R9" s="121">
        <f>(Q9*4+P9*3+O9*4+N9*3+K9*2+J9*4+I9*3+H9*2+G9*2+F9*4+E9*4+D9*4)/39</f>
        <v>5.294871794871795</v>
      </c>
      <c r="S9" s="122" t="s">
        <v>17</v>
      </c>
    </row>
    <row r="10" spans="1:19" s="2" customFormat="1" ht="19.5" customHeight="1">
      <c r="A10" s="115">
        <v>5</v>
      </c>
      <c r="B10" s="116" t="s">
        <v>750</v>
      </c>
      <c r="C10" s="117" t="s">
        <v>23</v>
      </c>
      <c r="D10" s="118">
        <v>6.3</v>
      </c>
      <c r="E10" s="118">
        <v>5.5</v>
      </c>
      <c r="F10" s="118">
        <v>5</v>
      </c>
      <c r="G10" s="118">
        <v>6.8</v>
      </c>
      <c r="H10" s="118">
        <v>5</v>
      </c>
      <c r="I10" s="111">
        <v>5.5</v>
      </c>
      <c r="J10" s="111">
        <v>5</v>
      </c>
      <c r="K10" s="111">
        <v>0</v>
      </c>
      <c r="L10" s="120"/>
      <c r="M10" s="120"/>
      <c r="N10" s="118">
        <v>5.8</v>
      </c>
      <c r="O10" s="118">
        <v>2.5</v>
      </c>
      <c r="P10" s="118">
        <v>3</v>
      </c>
      <c r="Q10" s="118">
        <v>2.8</v>
      </c>
      <c r="R10" s="121">
        <f>(Q10*4+P10*3+O10*4+N10*3+K10*2+J10*4+I10*3+H10*2+G10*2+F10*4+E10*4+D10*4)/39</f>
        <v>4.484615384615384</v>
      </c>
      <c r="S10" s="122" t="s">
        <v>21</v>
      </c>
    </row>
    <row r="11" spans="1:19" s="2" customFormat="1" ht="19.5" customHeight="1">
      <c r="A11" s="115">
        <v>6</v>
      </c>
      <c r="B11" s="116" t="s">
        <v>129</v>
      </c>
      <c r="C11" s="117" t="s">
        <v>276</v>
      </c>
      <c r="D11" s="118">
        <v>6.5</v>
      </c>
      <c r="E11" s="118">
        <v>6.1</v>
      </c>
      <c r="F11" s="118">
        <v>5.3</v>
      </c>
      <c r="G11" s="118">
        <v>6.3</v>
      </c>
      <c r="H11" s="118">
        <v>7</v>
      </c>
      <c r="I11" s="111">
        <v>5.2</v>
      </c>
      <c r="J11" s="111">
        <v>5.2</v>
      </c>
      <c r="K11" s="111">
        <v>5.5</v>
      </c>
      <c r="L11" s="120"/>
      <c r="M11" s="120"/>
      <c r="N11" s="118">
        <v>2</v>
      </c>
      <c r="O11" s="118">
        <v>5.8</v>
      </c>
      <c r="P11" s="118">
        <v>0</v>
      </c>
      <c r="Q11" s="118">
        <v>0</v>
      </c>
      <c r="R11" s="121">
        <f>(Q11*4+P11*3+O11*4+N11*3+K11*2+J11*4+I11*3+H11*2+G11*2+F11*4+E11*4+D11*4)/39</f>
        <v>4.482051282051281</v>
      </c>
      <c r="S11" s="122" t="s">
        <v>21</v>
      </c>
    </row>
    <row r="12" spans="1:19" s="2" customFormat="1" ht="19.5" customHeight="1">
      <c r="A12" s="115">
        <v>7</v>
      </c>
      <c r="B12" s="116" t="s">
        <v>607</v>
      </c>
      <c r="C12" s="117" t="s">
        <v>250</v>
      </c>
      <c r="D12" s="118">
        <v>6.6</v>
      </c>
      <c r="E12" s="118">
        <v>5.1</v>
      </c>
      <c r="F12" s="118">
        <v>7.5</v>
      </c>
      <c r="G12" s="118">
        <v>6.3</v>
      </c>
      <c r="H12" s="118">
        <v>7.5</v>
      </c>
      <c r="I12" s="111">
        <v>5.8</v>
      </c>
      <c r="J12" s="111">
        <v>5.7</v>
      </c>
      <c r="K12" s="111">
        <v>6.5</v>
      </c>
      <c r="L12" s="120"/>
      <c r="M12" s="120"/>
      <c r="N12" s="118">
        <v>5.7</v>
      </c>
      <c r="O12" s="118">
        <v>6.3</v>
      </c>
      <c r="P12" s="118">
        <v>7.9</v>
      </c>
      <c r="Q12" s="118">
        <v>7</v>
      </c>
      <c r="R12" s="121">
        <f>(Q12*4+P12*3+O12*4+N12*3+K12*2+J12*4+I12*3+H12*2+G12*2+F12*4+E12*4+D12*4)/39</f>
        <v>6.4512820512820515</v>
      </c>
      <c r="S12" s="122" t="s">
        <v>261</v>
      </c>
    </row>
    <row r="13" spans="1:19" s="2" customFormat="1" ht="19.5" customHeight="1">
      <c r="A13" s="115">
        <v>8</v>
      </c>
      <c r="B13" s="116" t="s">
        <v>131</v>
      </c>
      <c r="C13" s="117" t="s">
        <v>250</v>
      </c>
      <c r="D13" s="1319" t="s">
        <v>749</v>
      </c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1"/>
      <c r="R13" s="121"/>
      <c r="S13" s="122"/>
    </row>
    <row r="14" spans="1:19" s="2" customFormat="1" ht="19.5" customHeight="1">
      <c r="A14" s="115">
        <v>9</v>
      </c>
      <c r="B14" s="116" t="s">
        <v>751</v>
      </c>
      <c r="C14" s="117" t="s">
        <v>98</v>
      </c>
      <c r="D14" s="118">
        <v>5.7</v>
      </c>
      <c r="E14" s="118">
        <v>5.1</v>
      </c>
      <c r="F14" s="118">
        <v>5</v>
      </c>
      <c r="G14" s="118">
        <v>6.5</v>
      </c>
      <c r="H14" s="118">
        <v>5</v>
      </c>
      <c r="I14" s="123">
        <v>5.8</v>
      </c>
      <c r="J14" s="123">
        <v>4.2</v>
      </c>
      <c r="K14" s="123">
        <v>6.2</v>
      </c>
      <c r="L14" s="124"/>
      <c r="M14" s="124"/>
      <c r="N14" s="118">
        <v>5.5</v>
      </c>
      <c r="O14" s="125">
        <v>2.5</v>
      </c>
      <c r="P14" s="125">
        <v>6.3</v>
      </c>
      <c r="Q14" s="125">
        <v>5.7</v>
      </c>
      <c r="R14" s="121">
        <f>(Q14*4+P14*3+O14*4+N14*3+K14*2+J14*4+I14*3+H14*2+G14*2+F14*4+E14*4+D14*4)/39</f>
        <v>5.153846153846154</v>
      </c>
      <c r="S14" s="122" t="s">
        <v>17</v>
      </c>
    </row>
    <row r="15" spans="1:19" s="2" customFormat="1" ht="19.5" customHeight="1">
      <c r="A15" s="115">
        <v>10</v>
      </c>
      <c r="B15" s="116" t="s">
        <v>752</v>
      </c>
      <c r="C15" s="117" t="s">
        <v>95</v>
      </c>
      <c r="D15" s="118">
        <v>6.1</v>
      </c>
      <c r="E15" s="118">
        <v>5.8</v>
      </c>
      <c r="F15" s="118">
        <v>5</v>
      </c>
      <c r="G15" s="118">
        <v>6.8</v>
      </c>
      <c r="H15" s="118">
        <v>7</v>
      </c>
      <c r="I15" s="123">
        <v>5.2</v>
      </c>
      <c r="J15" s="123">
        <v>5.7</v>
      </c>
      <c r="K15" s="123">
        <v>6.2</v>
      </c>
      <c r="L15" s="124"/>
      <c r="M15" s="124"/>
      <c r="N15" s="118">
        <v>1.8</v>
      </c>
      <c r="O15" s="125">
        <v>5</v>
      </c>
      <c r="P15" s="125">
        <v>2.6</v>
      </c>
      <c r="Q15" s="125">
        <v>6.2</v>
      </c>
      <c r="R15" s="121">
        <f>(Q15*4+P15*3+O15*4+N15*3+K15*2+J15*4+I15*3+H15*2+G15*2+F15*4+E15*4+D15*4)/39</f>
        <v>5.230769230769231</v>
      </c>
      <c r="S15" s="122" t="s">
        <v>17</v>
      </c>
    </row>
    <row r="16" spans="1:19" s="2" customFormat="1" ht="19.5" customHeight="1">
      <c r="A16" s="115">
        <v>11</v>
      </c>
      <c r="B16" s="126" t="s">
        <v>753</v>
      </c>
      <c r="C16" s="127" t="s">
        <v>95</v>
      </c>
      <c r="D16" s="1319" t="s">
        <v>749</v>
      </c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1"/>
      <c r="R16" s="121"/>
      <c r="S16" s="122"/>
    </row>
    <row r="17" spans="1:19" s="2" customFormat="1" ht="19.5" customHeight="1">
      <c r="A17" s="115">
        <v>12</v>
      </c>
      <c r="B17" s="116" t="s">
        <v>754</v>
      </c>
      <c r="C17" s="117" t="s">
        <v>95</v>
      </c>
      <c r="D17" s="1319" t="s">
        <v>749</v>
      </c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1"/>
      <c r="R17" s="121"/>
      <c r="S17" s="122"/>
    </row>
    <row r="18" spans="1:19" s="60" customFormat="1" ht="19.5" customHeight="1">
      <c r="A18" s="115">
        <v>13</v>
      </c>
      <c r="B18" s="116" t="s">
        <v>755</v>
      </c>
      <c r="C18" s="117" t="s">
        <v>157</v>
      </c>
      <c r="D18" s="1319" t="s">
        <v>749</v>
      </c>
      <c r="E18" s="1320"/>
      <c r="F18" s="1320"/>
      <c r="G18" s="1320"/>
      <c r="H18" s="1320"/>
      <c r="I18" s="1320"/>
      <c r="J18" s="1320"/>
      <c r="K18" s="1320"/>
      <c r="L18" s="1320"/>
      <c r="M18" s="1320"/>
      <c r="N18" s="1320"/>
      <c r="O18" s="1320"/>
      <c r="P18" s="1320"/>
      <c r="Q18" s="1321"/>
      <c r="R18" s="121"/>
      <c r="S18" s="128"/>
    </row>
    <row r="19" spans="1:19" s="2" customFormat="1" ht="19.5" customHeight="1">
      <c r="A19" s="115">
        <v>14</v>
      </c>
      <c r="B19" s="116" t="s">
        <v>756</v>
      </c>
      <c r="C19" s="117" t="s">
        <v>37</v>
      </c>
      <c r="D19" s="118">
        <v>6.8</v>
      </c>
      <c r="E19" s="118">
        <v>5.6</v>
      </c>
      <c r="F19" s="118">
        <v>5.5</v>
      </c>
      <c r="G19" s="118">
        <v>6.8</v>
      </c>
      <c r="H19" s="118">
        <v>6</v>
      </c>
      <c r="I19" s="111">
        <v>5.8</v>
      </c>
      <c r="J19" s="111">
        <v>5.2</v>
      </c>
      <c r="K19" s="111">
        <v>6</v>
      </c>
      <c r="L19" s="120"/>
      <c r="M19" s="120"/>
      <c r="N19" s="118">
        <v>5.8</v>
      </c>
      <c r="O19" s="112">
        <v>4</v>
      </c>
      <c r="P19" s="112">
        <v>6</v>
      </c>
      <c r="Q19" s="112">
        <v>5.8</v>
      </c>
      <c r="R19" s="121">
        <f>(Q19*4+P19*3+O19*4+N19*3+K19*2+J19*4+I19*3+H19*2+G19*2+F19*4+E19*4+D19*4)/39</f>
        <v>5.692307692307692</v>
      </c>
      <c r="S19" s="122" t="s">
        <v>17</v>
      </c>
    </row>
    <row r="20" spans="1:19" s="2" customFormat="1" ht="19.5" customHeight="1">
      <c r="A20" s="115">
        <v>15</v>
      </c>
      <c r="B20" s="116" t="s">
        <v>22</v>
      </c>
      <c r="C20" s="117" t="s">
        <v>37</v>
      </c>
      <c r="D20" s="118">
        <v>6.6</v>
      </c>
      <c r="E20" s="118">
        <v>6.1</v>
      </c>
      <c r="F20" s="118">
        <v>5.3</v>
      </c>
      <c r="G20" s="118">
        <v>6.3</v>
      </c>
      <c r="H20" s="118">
        <v>5</v>
      </c>
      <c r="I20" s="111">
        <v>5.8</v>
      </c>
      <c r="J20" s="111">
        <v>0</v>
      </c>
      <c r="K20" s="111">
        <v>0</v>
      </c>
      <c r="L20" s="120"/>
      <c r="M20" s="120"/>
      <c r="N20" s="118">
        <v>3</v>
      </c>
      <c r="O20" s="112">
        <v>6.3</v>
      </c>
      <c r="P20" s="112">
        <v>6.3</v>
      </c>
      <c r="Q20" s="112">
        <v>0</v>
      </c>
      <c r="R20" s="121">
        <f>(Q20*4+P20*3+O20*4+N20*3+K20*2+J20*4+I20*3+H20*2+G20*2+F20*4+E20*4+D20*4)/39</f>
        <v>4.233333333333333</v>
      </c>
      <c r="S20" s="122" t="s">
        <v>21</v>
      </c>
    </row>
    <row r="21" spans="1:19" s="2" customFormat="1" ht="19.5" customHeight="1">
      <c r="A21" s="115">
        <v>16</v>
      </c>
      <c r="B21" s="116" t="s">
        <v>133</v>
      </c>
      <c r="C21" s="117" t="s">
        <v>143</v>
      </c>
      <c r="D21" s="118">
        <v>6.8</v>
      </c>
      <c r="E21" s="118">
        <v>7.2</v>
      </c>
      <c r="F21" s="118">
        <v>7.8</v>
      </c>
      <c r="G21" s="118">
        <v>6.3</v>
      </c>
      <c r="H21" s="118">
        <v>8</v>
      </c>
      <c r="I21" s="111">
        <v>5.2</v>
      </c>
      <c r="J21" s="111">
        <v>7</v>
      </c>
      <c r="K21" s="111">
        <v>5</v>
      </c>
      <c r="L21" s="120"/>
      <c r="M21" s="120"/>
      <c r="N21" s="118">
        <v>5.8</v>
      </c>
      <c r="O21" s="112">
        <v>5</v>
      </c>
      <c r="P21" s="112">
        <v>7</v>
      </c>
      <c r="Q21" s="112">
        <v>6</v>
      </c>
      <c r="R21" s="121">
        <f>(Q21*4+P21*3+O21*4+N21*3+K21*2+J21*4+I21*3+H21*2+G21*2+F21*4+E21*4+D21*4)/39</f>
        <v>6.456410256410256</v>
      </c>
      <c r="S21" s="122" t="s">
        <v>261</v>
      </c>
    </row>
    <row r="22" spans="1:19" s="2" customFormat="1" ht="19.5" customHeight="1">
      <c r="A22" s="115">
        <v>17</v>
      </c>
      <c r="B22" s="116" t="s">
        <v>757</v>
      </c>
      <c r="C22" s="117" t="s">
        <v>143</v>
      </c>
      <c r="D22" s="118">
        <v>6.1</v>
      </c>
      <c r="E22" s="118">
        <v>5.1</v>
      </c>
      <c r="F22" s="118">
        <v>6.5</v>
      </c>
      <c r="G22" s="118">
        <v>6.8</v>
      </c>
      <c r="H22" s="118">
        <v>6</v>
      </c>
      <c r="I22" s="111">
        <v>2.5</v>
      </c>
      <c r="J22" s="111">
        <v>5.7</v>
      </c>
      <c r="K22" s="111">
        <v>6.4</v>
      </c>
      <c r="L22" s="120"/>
      <c r="M22" s="120"/>
      <c r="N22" s="118">
        <v>5.5</v>
      </c>
      <c r="O22" s="112">
        <v>5</v>
      </c>
      <c r="P22" s="112">
        <v>7.9</v>
      </c>
      <c r="Q22" s="112">
        <v>0</v>
      </c>
      <c r="R22" s="121">
        <f>(Q22*4+P22*3+O22*4+N22*3+K22*2+J22*4+I22*3+H22*2+G22*2+F22*4+E22*4+D22*4)/39</f>
        <v>5.120512820512821</v>
      </c>
      <c r="S22" s="122" t="s">
        <v>17</v>
      </c>
    </row>
    <row r="23" spans="1:19" s="2" customFormat="1" ht="19.5" customHeight="1">
      <c r="A23" s="115">
        <v>18</v>
      </c>
      <c r="B23" s="116" t="s">
        <v>607</v>
      </c>
      <c r="C23" s="117" t="s">
        <v>43</v>
      </c>
      <c r="D23" s="118">
        <v>6.1</v>
      </c>
      <c r="E23" s="118">
        <v>5</v>
      </c>
      <c r="F23" s="118">
        <v>5</v>
      </c>
      <c r="G23" s="118">
        <v>5.8</v>
      </c>
      <c r="H23" s="118">
        <v>7</v>
      </c>
      <c r="I23" s="111">
        <v>2.7</v>
      </c>
      <c r="J23" s="111">
        <v>0</v>
      </c>
      <c r="K23" s="111">
        <v>0</v>
      </c>
      <c r="L23" s="120"/>
      <c r="M23" s="120"/>
      <c r="N23" s="118">
        <v>1.3</v>
      </c>
      <c r="O23" s="112">
        <v>3.5</v>
      </c>
      <c r="P23" s="112">
        <v>3</v>
      </c>
      <c r="Q23" s="112">
        <v>0</v>
      </c>
      <c r="R23" s="121">
        <f>(Q23*4+P23*3+O23*4+N23*3+K23*2+J23*4+I23*3+H23*2+G23*2+F23*4+E23*4+D23*4)/39</f>
        <v>3.2051282051282053</v>
      </c>
      <c r="S23" s="122" t="s">
        <v>142</v>
      </c>
    </row>
    <row r="24" spans="1:19" s="2" customFormat="1" ht="19.5" customHeight="1">
      <c r="A24" s="115">
        <v>19</v>
      </c>
      <c r="B24" s="116" t="s">
        <v>758</v>
      </c>
      <c r="C24" s="117" t="s">
        <v>144</v>
      </c>
      <c r="D24" s="1319" t="s">
        <v>749</v>
      </c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1"/>
      <c r="R24" s="121"/>
      <c r="S24" s="122"/>
    </row>
    <row r="25" spans="1:19" s="2" customFormat="1" ht="19.5" customHeight="1">
      <c r="A25" s="115">
        <v>20</v>
      </c>
      <c r="B25" s="116" t="s">
        <v>106</v>
      </c>
      <c r="C25" s="117" t="s">
        <v>39</v>
      </c>
      <c r="D25" s="1319" t="s">
        <v>749</v>
      </c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1"/>
      <c r="R25" s="121"/>
      <c r="S25" s="122"/>
    </row>
    <row r="26" spans="1:19" s="2" customFormat="1" ht="19.5" customHeight="1">
      <c r="A26" s="115">
        <v>21</v>
      </c>
      <c r="B26" s="116" t="s">
        <v>152</v>
      </c>
      <c r="C26" s="117" t="s">
        <v>47</v>
      </c>
      <c r="D26" s="118">
        <v>6.4</v>
      </c>
      <c r="E26" s="118">
        <v>5.6</v>
      </c>
      <c r="F26" s="118">
        <v>5</v>
      </c>
      <c r="G26" s="118">
        <v>6.3</v>
      </c>
      <c r="H26" s="118">
        <v>5</v>
      </c>
      <c r="I26" s="111">
        <v>2.7</v>
      </c>
      <c r="J26" s="111">
        <v>5</v>
      </c>
      <c r="K26" s="111">
        <v>6</v>
      </c>
      <c r="L26" s="120"/>
      <c r="M26" s="120"/>
      <c r="N26" s="118">
        <v>5.8</v>
      </c>
      <c r="O26" s="112">
        <v>2.5</v>
      </c>
      <c r="P26" s="112">
        <v>1.8</v>
      </c>
      <c r="Q26" s="112">
        <v>0</v>
      </c>
      <c r="R26" s="121">
        <f aca="true" t="shared" si="0" ref="R26:R36">(Q26*4+P26*3+O26*4+N26*3+K26*2+J26*4+I26*3+H26*2+G26*2+F26*4+E26*4+D26*4)/39</f>
        <v>4.1923076923076925</v>
      </c>
      <c r="S26" s="122" t="s">
        <v>21</v>
      </c>
    </row>
    <row r="27" spans="1:19" s="2" customFormat="1" ht="19.5" customHeight="1">
      <c r="A27" s="115">
        <v>22</v>
      </c>
      <c r="B27" s="126" t="s">
        <v>759</v>
      </c>
      <c r="C27" s="127" t="s">
        <v>760</v>
      </c>
      <c r="D27" s="118">
        <v>6</v>
      </c>
      <c r="E27" s="118">
        <v>5.1</v>
      </c>
      <c r="F27" s="118">
        <v>5.3</v>
      </c>
      <c r="G27" s="118">
        <v>6.5</v>
      </c>
      <c r="H27" s="118">
        <v>7</v>
      </c>
      <c r="I27" s="111">
        <v>2.5</v>
      </c>
      <c r="J27" s="111">
        <v>0</v>
      </c>
      <c r="K27" s="111">
        <v>0</v>
      </c>
      <c r="L27" s="120"/>
      <c r="M27" s="120"/>
      <c r="N27" s="118">
        <v>2</v>
      </c>
      <c r="O27" s="112">
        <v>2.5</v>
      </c>
      <c r="P27" s="112">
        <v>6.8</v>
      </c>
      <c r="Q27" s="112">
        <v>0</v>
      </c>
      <c r="R27" s="121">
        <f t="shared" si="0"/>
        <v>3.5</v>
      </c>
      <c r="S27" s="122" t="s">
        <v>142</v>
      </c>
    </row>
    <row r="28" spans="1:19" s="2" customFormat="1" ht="19.5" customHeight="1">
      <c r="A28" s="115">
        <v>23</v>
      </c>
      <c r="B28" s="116" t="s">
        <v>761</v>
      </c>
      <c r="C28" s="117" t="s">
        <v>41</v>
      </c>
      <c r="D28" s="118">
        <v>6.4</v>
      </c>
      <c r="E28" s="118">
        <v>5.2</v>
      </c>
      <c r="F28" s="118">
        <v>5</v>
      </c>
      <c r="G28" s="118">
        <v>6.3</v>
      </c>
      <c r="H28" s="111">
        <v>5.5</v>
      </c>
      <c r="I28" s="111">
        <v>2.5</v>
      </c>
      <c r="J28" s="111">
        <v>5</v>
      </c>
      <c r="K28" s="111">
        <v>5.6</v>
      </c>
      <c r="L28" s="120"/>
      <c r="M28" s="120"/>
      <c r="N28" s="118">
        <v>6</v>
      </c>
      <c r="O28" s="112">
        <v>5</v>
      </c>
      <c r="P28" s="112">
        <v>6.6</v>
      </c>
      <c r="Q28" s="112">
        <v>0</v>
      </c>
      <c r="R28" s="121">
        <f t="shared" si="0"/>
        <v>4.782051282051282</v>
      </c>
      <c r="S28" s="122" t="s">
        <v>21</v>
      </c>
    </row>
    <row r="29" spans="1:19" s="2" customFormat="1" ht="19.5" customHeight="1">
      <c r="A29" s="115">
        <v>24</v>
      </c>
      <c r="B29" s="126" t="s">
        <v>762</v>
      </c>
      <c r="C29" s="127" t="s">
        <v>45</v>
      </c>
      <c r="D29" s="118">
        <v>5.9</v>
      </c>
      <c r="E29" s="118">
        <v>5.6</v>
      </c>
      <c r="F29" s="118">
        <v>5.3</v>
      </c>
      <c r="G29" s="118">
        <v>6.5</v>
      </c>
      <c r="H29" s="118">
        <v>5.5</v>
      </c>
      <c r="I29" s="111">
        <v>5.2</v>
      </c>
      <c r="J29" s="111">
        <v>4.6</v>
      </c>
      <c r="K29" s="111">
        <v>6</v>
      </c>
      <c r="L29" s="120"/>
      <c r="M29" s="120"/>
      <c r="N29" s="118">
        <v>1.8</v>
      </c>
      <c r="O29" s="112">
        <v>5</v>
      </c>
      <c r="P29" s="112">
        <v>3</v>
      </c>
      <c r="Q29" s="112">
        <v>2.7</v>
      </c>
      <c r="R29" s="121">
        <f t="shared" si="0"/>
        <v>4.676923076923076</v>
      </c>
      <c r="S29" s="122" t="s">
        <v>21</v>
      </c>
    </row>
    <row r="30" spans="1:19" s="2" customFormat="1" ht="19.5" customHeight="1">
      <c r="A30" s="115">
        <v>25</v>
      </c>
      <c r="B30" s="126" t="s">
        <v>763</v>
      </c>
      <c r="C30" s="127" t="s">
        <v>358</v>
      </c>
      <c r="D30" s="118">
        <v>8.9</v>
      </c>
      <c r="E30" s="118">
        <v>7.9</v>
      </c>
      <c r="F30" s="118">
        <v>8</v>
      </c>
      <c r="G30" s="118">
        <v>7.3</v>
      </c>
      <c r="H30" s="118">
        <v>8.5</v>
      </c>
      <c r="I30" s="111">
        <v>5.7</v>
      </c>
      <c r="J30" s="111">
        <v>7.2</v>
      </c>
      <c r="K30" s="111">
        <v>5</v>
      </c>
      <c r="L30" s="120"/>
      <c r="M30" s="120"/>
      <c r="N30" s="118">
        <v>5.6</v>
      </c>
      <c r="O30" s="112">
        <v>5.8</v>
      </c>
      <c r="P30" s="112">
        <v>7.8</v>
      </c>
      <c r="Q30" s="112">
        <v>6.2</v>
      </c>
      <c r="R30" s="121">
        <f t="shared" si="0"/>
        <v>7.0487179487179485</v>
      </c>
      <c r="S30" s="122" t="s">
        <v>140</v>
      </c>
    </row>
    <row r="31" spans="1:19" s="2" customFormat="1" ht="19.5" customHeight="1">
      <c r="A31" s="115">
        <v>26</v>
      </c>
      <c r="B31" s="116" t="s">
        <v>764</v>
      </c>
      <c r="C31" s="117" t="s">
        <v>54</v>
      </c>
      <c r="D31" s="118">
        <v>6.3</v>
      </c>
      <c r="E31" s="118">
        <v>5.6</v>
      </c>
      <c r="F31" s="118">
        <v>5.3</v>
      </c>
      <c r="G31" s="118">
        <v>6.3</v>
      </c>
      <c r="H31" s="118">
        <v>5</v>
      </c>
      <c r="I31" s="111">
        <v>2.5</v>
      </c>
      <c r="J31" s="111">
        <v>5</v>
      </c>
      <c r="K31" s="111">
        <v>6.6</v>
      </c>
      <c r="L31" s="120"/>
      <c r="M31" s="120"/>
      <c r="N31" s="118">
        <v>0.8</v>
      </c>
      <c r="O31" s="112">
        <v>3.5</v>
      </c>
      <c r="P31" s="112">
        <v>2.7</v>
      </c>
      <c r="Q31" s="112">
        <v>5</v>
      </c>
      <c r="R31" s="121">
        <f t="shared" si="0"/>
        <v>4.528205128205128</v>
      </c>
      <c r="S31" s="122" t="s">
        <v>21</v>
      </c>
    </row>
    <row r="32" spans="1:19" s="2" customFormat="1" ht="19.5" customHeight="1">
      <c r="A32" s="115">
        <v>27</v>
      </c>
      <c r="B32" s="116" t="s">
        <v>765</v>
      </c>
      <c r="C32" s="117" t="s">
        <v>168</v>
      </c>
      <c r="D32" s="118">
        <v>6.7</v>
      </c>
      <c r="E32" s="118">
        <v>5.9</v>
      </c>
      <c r="F32" s="118">
        <v>5.3</v>
      </c>
      <c r="G32" s="118">
        <v>5.8</v>
      </c>
      <c r="H32" s="118">
        <v>7</v>
      </c>
      <c r="I32" s="111">
        <v>6</v>
      </c>
      <c r="J32" s="111">
        <v>5</v>
      </c>
      <c r="K32" s="111">
        <v>6</v>
      </c>
      <c r="L32" s="120"/>
      <c r="M32" s="120"/>
      <c r="N32" s="118">
        <v>2</v>
      </c>
      <c r="O32" s="112">
        <v>5</v>
      </c>
      <c r="P32" s="112">
        <v>6</v>
      </c>
      <c r="Q32" s="112">
        <v>5</v>
      </c>
      <c r="R32" s="121">
        <f t="shared" si="0"/>
        <v>5.415384615384615</v>
      </c>
      <c r="S32" s="122" t="s">
        <v>17</v>
      </c>
    </row>
    <row r="33" spans="1:19" s="2" customFormat="1" ht="19.5" customHeight="1">
      <c r="A33" s="115">
        <v>28</v>
      </c>
      <c r="B33" s="116" t="s">
        <v>607</v>
      </c>
      <c r="C33" s="117" t="s">
        <v>114</v>
      </c>
      <c r="D33" s="118">
        <v>6.1</v>
      </c>
      <c r="E33" s="118">
        <v>5.6</v>
      </c>
      <c r="F33" s="118">
        <v>6.3</v>
      </c>
      <c r="G33" s="118">
        <v>6.5</v>
      </c>
      <c r="H33" s="118">
        <v>8</v>
      </c>
      <c r="I33" s="111">
        <v>5.8</v>
      </c>
      <c r="J33" s="111">
        <v>7</v>
      </c>
      <c r="K33" s="111">
        <v>5.5</v>
      </c>
      <c r="L33" s="120"/>
      <c r="M33" s="120"/>
      <c r="N33" s="118">
        <v>5.7</v>
      </c>
      <c r="O33" s="112">
        <v>6.3</v>
      </c>
      <c r="P33" s="112">
        <v>7</v>
      </c>
      <c r="Q33" s="112">
        <v>6</v>
      </c>
      <c r="R33" s="121">
        <f t="shared" si="0"/>
        <v>6.274358974358975</v>
      </c>
      <c r="S33" s="122" t="s">
        <v>261</v>
      </c>
    </row>
    <row r="34" spans="1:19" s="2" customFormat="1" ht="19.5" customHeight="1">
      <c r="A34" s="115">
        <v>29</v>
      </c>
      <c r="B34" s="116" t="s">
        <v>167</v>
      </c>
      <c r="C34" s="117" t="s">
        <v>56</v>
      </c>
      <c r="D34" s="118">
        <v>6.3</v>
      </c>
      <c r="E34" s="118">
        <v>5.3</v>
      </c>
      <c r="F34" s="118">
        <v>5</v>
      </c>
      <c r="G34" s="118">
        <v>6.3</v>
      </c>
      <c r="H34" s="118">
        <v>7.5</v>
      </c>
      <c r="I34" s="111">
        <v>5.8</v>
      </c>
      <c r="J34" s="111">
        <v>0</v>
      </c>
      <c r="K34" s="111">
        <v>5.2</v>
      </c>
      <c r="L34" s="120"/>
      <c r="M34" s="120"/>
      <c r="N34" s="118">
        <v>2</v>
      </c>
      <c r="O34" s="112">
        <v>2.5</v>
      </c>
      <c r="P34" s="112">
        <v>3</v>
      </c>
      <c r="Q34" s="112">
        <v>0</v>
      </c>
      <c r="R34" s="121">
        <f t="shared" si="0"/>
        <v>3.7641025641025636</v>
      </c>
      <c r="S34" s="122" t="s">
        <v>142</v>
      </c>
    </row>
    <row r="35" spans="1:19" s="2" customFormat="1" ht="19.5" customHeight="1">
      <c r="A35" s="115">
        <v>30</v>
      </c>
      <c r="B35" s="116" t="s">
        <v>117</v>
      </c>
      <c r="C35" s="117" t="s">
        <v>56</v>
      </c>
      <c r="D35" s="118">
        <v>5.9</v>
      </c>
      <c r="E35" s="118">
        <v>7.2</v>
      </c>
      <c r="F35" s="118">
        <v>4.8</v>
      </c>
      <c r="G35" s="118">
        <v>6.5</v>
      </c>
      <c r="H35" s="118">
        <v>5</v>
      </c>
      <c r="I35" s="111">
        <v>5.7</v>
      </c>
      <c r="J35" s="111">
        <v>7</v>
      </c>
      <c r="K35" s="111">
        <v>5.6</v>
      </c>
      <c r="L35" s="120"/>
      <c r="M35" s="120"/>
      <c r="N35" s="118">
        <v>6</v>
      </c>
      <c r="O35" s="112">
        <v>6</v>
      </c>
      <c r="P35" s="112">
        <v>6</v>
      </c>
      <c r="Q35" s="112">
        <v>5.8</v>
      </c>
      <c r="R35" s="121">
        <f t="shared" si="0"/>
        <v>6.0025641025641026</v>
      </c>
      <c r="S35" s="122" t="s">
        <v>261</v>
      </c>
    </row>
    <row r="36" spans="1:19" s="2" customFormat="1" ht="19.5" customHeight="1">
      <c r="A36" s="115">
        <v>31</v>
      </c>
      <c r="B36" s="126" t="s">
        <v>766</v>
      </c>
      <c r="C36" s="127" t="s">
        <v>179</v>
      </c>
      <c r="D36" s="118">
        <v>7.6</v>
      </c>
      <c r="E36" s="118">
        <v>5.7</v>
      </c>
      <c r="F36" s="118">
        <v>7</v>
      </c>
      <c r="G36" s="118">
        <v>5.8</v>
      </c>
      <c r="H36" s="118">
        <v>8</v>
      </c>
      <c r="I36" s="111">
        <v>6.7</v>
      </c>
      <c r="J36" s="111">
        <v>5.7</v>
      </c>
      <c r="K36" s="111">
        <v>6</v>
      </c>
      <c r="L36" s="120"/>
      <c r="M36" s="120"/>
      <c r="N36" s="118">
        <v>5.8</v>
      </c>
      <c r="O36" s="112">
        <v>7.5</v>
      </c>
      <c r="P36" s="112">
        <v>6.8</v>
      </c>
      <c r="Q36" s="112">
        <v>6.3</v>
      </c>
      <c r="R36" s="121">
        <f t="shared" si="0"/>
        <v>6.582051282051282</v>
      </c>
      <c r="S36" s="122" t="s">
        <v>261</v>
      </c>
    </row>
    <row r="37" spans="1:19" s="2" customFormat="1" ht="19.5" customHeight="1">
      <c r="A37" s="115">
        <v>32</v>
      </c>
      <c r="B37" s="116" t="s">
        <v>767</v>
      </c>
      <c r="C37" s="117" t="s">
        <v>65</v>
      </c>
      <c r="D37" s="1319" t="s">
        <v>749</v>
      </c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  <c r="P37" s="1320"/>
      <c r="Q37" s="1321"/>
      <c r="R37" s="121"/>
      <c r="S37" s="122"/>
    </row>
    <row r="38" spans="1:19" s="60" customFormat="1" ht="19.5" customHeight="1">
      <c r="A38" s="115">
        <v>33</v>
      </c>
      <c r="B38" s="116" t="s">
        <v>768</v>
      </c>
      <c r="C38" s="117" t="s">
        <v>148</v>
      </c>
      <c r="D38" s="1319" t="s">
        <v>749</v>
      </c>
      <c r="E38" s="1320"/>
      <c r="F38" s="1320"/>
      <c r="G38" s="1320"/>
      <c r="H38" s="1320"/>
      <c r="I38" s="1320"/>
      <c r="J38" s="1320"/>
      <c r="K38" s="1320"/>
      <c r="L38" s="1320"/>
      <c r="M38" s="1320"/>
      <c r="N38" s="1320"/>
      <c r="O38" s="1320"/>
      <c r="P38" s="1320"/>
      <c r="Q38" s="1321"/>
      <c r="R38" s="121"/>
      <c r="S38" s="128"/>
    </row>
    <row r="39" spans="1:19" s="2" customFormat="1" ht="19.5" customHeight="1">
      <c r="A39" s="115">
        <v>34</v>
      </c>
      <c r="B39" s="116" t="s">
        <v>769</v>
      </c>
      <c r="C39" s="117" t="s">
        <v>148</v>
      </c>
      <c r="D39" s="118">
        <v>6.3</v>
      </c>
      <c r="E39" s="118">
        <v>6.5</v>
      </c>
      <c r="F39" s="118">
        <v>6.8</v>
      </c>
      <c r="G39" s="118">
        <v>6.3</v>
      </c>
      <c r="H39" s="118">
        <v>6</v>
      </c>
      <c r="I39" s="123">
        <v>5.2</v>
      </c>
      <c r="J39" s="123">
        <v>6.7</v>
      </c>
      <c r="K39" s="123">
        <v>6</v>
      </c>
      <c r="L39" s="124"/>
      <c r="M39" s="124"/>
      <c r="N39" s="118">
        <v>5.7</v>
      </c>
      <c r="O39" s="125">
        <v>2.5</v>
      </c>
      <c r="P39" s="125">
        <v>5.6</v>
      </c>
      <c r="Q39" s="125">
        <v>0</v>
      </c>
      <c r="R39" s="121">
        <f>(Q39*4+P39*3+O39*4+N39*3+K39*2+J39*4+I39*3+H39*2+G39*2+F39*4+E39*4+D39*4)/39</f>
        <v>5.161538461538461</v>
      </c>
      <c r="S39" s="122" t="s">
        <v>17</v>
      </c>
    </row>
    <row r="40" spans="1:19" s="2" customFormat="1" ht="19.5" customHeight="1">
      <c r="A40" s="115">
        <v>35</v>
      </c>
      <c r="B40" s="116" t="s">
        <v>502</v>
      </c>
      <c r="C40" s="117" t="s">
        <v>77</v>
      </c>
      <c r="D40" s="118">
        <v>6.1</v>
      </c>
      <c r="E40" s="118">
        <v>5.5</v>
      </c>
      <c r="F40" s="118">
        <v>6.8</v>
      </c>
      <c r="G40" s="118">
        <v>6.8</v>
      </c>
      <c r="H40" s="118">
        <v>8</v>
      </c>
      <c r="I40" s="123">
        <v>5.8</v>
      </c>
      <c r="J40" s="123">
        <v>5.7</v>
      </c>
      <c r="K40" s="123">
        <v>6</v>
      </c>
      <c r="L40" s="124"/>
      <c r="M40" s="124"/>
      <c r="N40" s="118">
        <v>5.1</v>
      </c>
      <c r="O40" s="125">
        <v>4</v>
      </c>
      <c r="P40" s="125">
        <v>7.9</v>
      </c>
      <c r="Q40" s="125">
        <v>6</v>
      </c>
      <c r="R40" s="121">
        <f>(Q40*4+P40*3+O40*4+N40*3+K40*2+J40*4+I40*3+H40*2+G40*2+F40*4+E40*4+D40*4)/39</f>
        <v>6.010256410256409</v>
      </c>
      <c r="S40" s="122" t="s">
        <v>261</v>
      </c>
    </row>
    <row r="41" spans="1:19" s="2" customFormat="1" ht="19.5" customHeight="1">
      <c r="A41" s="115">
        <v>36</v>
      </c>
      <c r="B41" s="116" t="s">
        <v>770</v>
      </c>
      <c r="C41" s="117" t="s">
        <v>72</v>
      </c>
      <c r="D41" s="118">
        <v>6.8</v>
      </c>
      <c r="E41" s="118">
        <v>6.2</v>
      </c>
      <c r="F41" s="118">
        <v>5</v>
      </c>
      <c r="G41" s="118">
        <v>6.3</v>
      </c>
      <c r="H41" s="118">
        <v>7.5</v>
      </c>
      <c r="I41" s="123">
        <v>5.8</v>
      </c>
      <c r="J41" s="123">
        <v>5.5</v>
      </c>
      <c r="K41" s="123">
        <v>0</v>
      </c>
      <c r="L41" s="124"/>
      <c r="M41" s="124"/>
      <c r="N41" s="118">
        <v>5.2</v>
      </c>
      <c r="O41" s="125">
        <v>5</v>
      </c>
      <c r="P41" s="125">
        <v>6.8</v>
      </c>
      <c r="Q41" s="125">
        <v>6</v>
      </c>
      <c r="R41" s="121">
        <f>(Q41*4+P41*3+O41*4+N41*3+K41*2+J41*4+I41*3+H41*2+G41*2+F41*4+E41*4+D41*4)/39</f>
        <v>5.615384615384615</v>
      </c>
      <c r="S41" s="122" t="s">
        <v>17</v>
      </c>
    </row>
    <row r="42" spans="1:19" s="2" customFormat="1" ht="19.5" customHeight="1">
      <c r="A42" s="115">
        <v>37</v>
      </c>
      <c r="B42" s="126" t="s">
        <v>278</v>
      </c>
      <c r="C42" s="127" t="s">
        <v>72</v>
      </c>
      <c r="D42" s="129">
        <v>6.2</v>
      </c>
      <c r="E42" s="129">
        <v>5.7</v>
      </c>
      <c r="F42" s="129">
        <v>5.3</v>
      </c>
      <c r="G42" s="129">
        <v>6.3</v>
      </c>
      <c r="H42" s="129">
        <v>5.5</v>
      </c>
      <c r="I42" s="123">
        <v>5.7</v>
      </c>
      <c r="J42" s="123">
        <v>6</v>
      </c>
      <c r="K42" s="123">
        <v>5.5</v>
      </c>
      <c r="L42" s="124"/>
      <c r="M42" s="124"/>
      <c r="N42" s="118">
        <v>5.7</v>
      </c>
      <c r="O42" s="125">
        <v>5</v>
      </c>
      <c r="P42" s="125">
        <v>7</v>
      </c>
      <c r="Q42" s="125">
        <v>5.2</v>
      </c>
      <c r="R42" s="121">
        <f>(Q42*4+P42*3+O42*4+N42*3+K42*2+J42*4+I42*3+H42*2+G42*2+F42*4+E42*4+D42*4)/39</f>
        <v>5.728205128205128</v>
      </c>
      <c r="S42" s="122" t="s">
        <v>17</v>
      </c>
    </row>
    <row r="43" spans="1:19" ht="19.5" customHeight="1">
      <c r="A43" s="115">
        <v>38</v>
      </c>
      <c r="B43" s="116" t="s">
        <v>771</v>
      </c>
      <c r="C43" s="117" t="s">
        <v>72</v>
      </c>
      <c r="D43" s="118">
        <v>5.9</v>
      </c>
      <c r="E43" s="118">
        <v>5.6</v>
      </c>
      <c r="F43" s="118">
        <v>6.3</v>
      </c>
      <c r="G43" s="118">
        <v>6.3</v>
      </c>
      <c r="H43" s="118">
        <v>6</v>
      </c>
      <c r="I43" s="123">
        <v>6.7</v>
      </c>
      <c r="J43" s="123">
        <v>0</v>
      </c>
      <c r="K43" s="123">
        <v>0</v>
      </c>
      <c r="L43" s="129"/>
      <c r="M43" s="129"/>
      <c r="N43" s="118">
        <v>5.8</v>
      </c>
      <c r="O43" s="125">
        <v>6.5</v>
      </c>
      <c r="P43" s="125">
        <v>7</v>
      </c>
      <c r="Q43" s="125">
        <v>6</v>
      </c>
      <c r="R43" s="121">
        <f>(Q43*4+P43*3+O43*4+N43*3+K43*2+J43*4+I43*3+H43*2+G43*2+F43*4+E43*4+D43*4)/39</f>
        <v>5.238461538461538</v>
      </c>
      <c r="S43" s="122" t="s">
        <v>17</v>
      </c>
    </row>
    <row r="44" spans="1:19" ht="19.5" customHeight="1">
      <c r="A44" s="115">
        <v>39</v>
      </c>
      <c r="B44" s="116" t="s">
        <v>772</v>
      </c>
      <c r="C44" s="117" t="s">
        <v>72</v>
      </c>
      <c r="D44" s="1319" t="s">
        <v>749</v>
      </c>
      <c r="E44" s="1320"/>
      <c r="F44" s="1320"/>
      <c r="G44" s="1320"/>
      <c r="H44" s="1320"/>
      <c r="I44" s="1320"/>
      <c r="J44" s="1320"/>
      <c r="K44" s="1320"/>
      <c r="L44" s="1320"/>
      <c r="M44" s="1320"/>
      <c r="N44" s="1320"/>
      <c r="O44" s="1320"/>
      <c r="P44" s="1320"/>
      <c r="Q44" s="1321"/>
      <c r="R44" s="121"/>
      <c r="S44" s="122"/>
    </row>
    <row r="45" spans="1:19" ht="19.5" customHeight="1">
      <c r="A45" s="115">
        <v>40</v>
      </c>
      <c r="B45" s="116" t="s">
        <v>773</v>
      </c>
      <c r="C45" s="117" t="s">
        <v>72</v>
      </c>
      <c r="D45" s="118">
        <v>6.2</v>
      </c>
      <c r="E45" s="118">
        <v>7.4</v>
      </c>
      <c r="F45" s="118">
        <v>5.3</v>
      </c>
      <c r="G45" s="118">
        <v>6.5</v>
      </c>
      <c r="H45" s="118">
        <v>5.5</v>
      </c>
      <c r="I45" s="111">
        <v>2.5</v>
      </c>
      <c r="J45" s="118">
        <v>5</v>
      </c>
      <c r="K45" s="111">
        <v>0</v>
      </c>
      <c r="L45" s="118"/>
      <c r="M45" s="118"/>
      <c r="N45" s="118">
        <v>5.8</v>
      </c>
      <c r="O45" s="112">
        <v>5.3</v>
      </c>
      <c r="P45" s="112">
        <v>3.3</v>
      </c>
      <c r="Q45" s="112">
        <v>5.2</v>
      </c>
      <c r="R45" s="121">
        <f>(Q45*4+P45*3+O45*4+N45*3+K45*2+J45*4+I45*3+H45*2+G45*2+F45*4+E45*4+D45*4)/39</f>
        <v>5.035897435897436</v>
      </c>
      <c r="S45" s="122" t="s">
        <v>17</v>
      </c>
    </row>
    <row r="46" spans="1:19" ht="19.5" customHeight="1">
      <c r="A46" s="115">
        <v>41</v>
      </c>
      <c r="B46" s="116" t="s">
        <v>34</v>
      </c>
      <c r="C46" s="117" t="s">
        <v>124</v>
      </c>
      <c r="D46" s="118">
        <v>5.9</v>
      </c>
      <c r="E46" s="118">
        <v>5.5</v>
      </c>
      <c r="F46" s="118">
        <v>0</v>
      </c>
      <c r="G46" s="118">
        <v>5.8</v>
      </c>
      <c r="H46" s="118">
        <v>0</v>
      </c>
      <c r="I46" s="111">
        <v>2.7</v>
      </c>
      <c r="J46" s="111">
        <v>5</v>
      </c>
      <c r="K46" s="111">
        <v>5.3</v>
      </c>
      <c r="L46" s="118"/>
      <c r="M46" s="118"/>
      <c r="N46" s="118">
        <v>1</v>
      </c>
      <c r="O46" s="112">
        <v>3.5</v>
      </c>
      <c r="P46" s="112">
        <v>3</v>
      </c>
      <c r="Q46" s="112">
        <v>0</v>
      </c>
      <c r="R46" s="121">
        <f>(Q46*4+P46*3+O46*4+N46*3+K46*2+J46*4+I46*3+H46*2+G46*2+F46*4+E46*4+D46*4)/39</f>
        <v>3.1256410256410256</v>
      </c>
      <c r="S46" s="122" t="s">
        <v>142</v>
      </c>
    </row>
    <row r="47" spans="1:19" ht="19.5" customHeight="1">
      <c r="A47" s="115">
        <v>42</v>
      </c>
      <c r="B47" s="116" t="s">
        <v>774</v>
      </c>
      <c r="C47" s="117" t="s">
        <v>130</v>
      </c>
      <c r="D47" s="1319" t="s">
        <v>749</v>
      </c>
      <c r="E47" s="1320"/>
      <c r="F47" s="1320"/>
      <c r="G47" s="1320"/>
      <c r="H47" s="1320"/>
      <c r="I47" s="1320"/>
      <c r="J47" s="1320"/>
      <c r="K47" s="1320"/>
      <c r="L47" s="1320"/>
      <c r="M47" s="1320"/>
      <c r="N47" s="1320"/>
      <c r="O47" s="1320"/>
      <c r="P47" s="1320"/>
      <c r="Q47" s="1321"/>
      <c r="R47" s="121"/>
      <c r="S47" s="122"/>
    </row>
    <row r="48" spans="1:19" ht="19.5" customHeight="1">
      <c r="A48" s="115">
        <v>43</v>
      </c>
      <c r="B48" s="116" t="s">
        <v>22</v>
      </c>
      <c r="C48" s="117" t="s">
        <v>128</v>
      </c>
      <c r="D48" s="118">
        <v>6.5</v>
      </c>
      <c r="E48" s="118">
        <v>5.7</v>
      </c>
      <c r="F48" s="118">
        <v>5</v>
      </c>
      <c r="G48" s="118">
        <v>6.5</v>
      </c>
      <c r="H48" s="118">
        <v>7</v>
      </c>
      <c r="I48" s="123">
        <v>6.2</v>
      </c>
      <c r="J48" s="123">
        <v>5.8</v>
      </c>
      <c r="K48" s="123">
        <v>6.2</v>
      </c>
      <c r="L48" s="129"/>
      <c r="M48" s="129"/>
      <c r="N48" s="118">
        <v>2.4</v>
      </c>
      <c r="O48" s="125">
        <v>5</v>
      </c>
      <c r="P48" s="125">
        <v>7.7</v>
      </c>
      <c r="Q48" s="125">
        <v>6.2</v>
      </c>
      <c r="R48" s="121">
        <f>(Q48*4+P48*3+O48*4+N48*3+K48*2+J48*4+I48*3+H48*2+G48*2+F48*4+E48*4+D48*4)/39</f>
        <v>5.771794871794873</v>
      </c>
      <c r="S48" s="122" t="s">
        <v>17</v>
      </c>
    </row>
    <row r="49" spans="1:19" ht="19.5" customHeight="1">
      <c r="A49" s="115">
        <v>44</v>
      </c>
      <c r="B49" s="116" t="s">
        <v>34</v>
      </c>
      <c r="C49" s="117" t="s">
        <v>128</v>
      </c>
      <c r="D49" s="118">
        <v>6.6</v>
      </c>
      <c r="E49" s="118">
        <v>6.5</v>
      </c>
      <c r="F49" s="118">
        <v>7.8</v>
      </c>
      <c r="G49" s="118">
        <v>7.3</v>
      </c>
      <c r="H49" s="118">
        <v>7.5</v>
      </c>
      <c r="I49" s="123">
        <v>6</v>
      </c>
      <c r="J49" s="123">
        <v>5.5</v>
      </c>
      <c r="K49" s="123">
        <v>6.6</v>
      </c>
      <c r="L49" s="129"/>
      <c r="M49" s="129"/>
      <c r="N49" s="118">
        <v>5.5</v>
      </c>
      <c r="O49" s="125">
        <v>5</v>
      </c>
      <c r="P49" s="125">
        <v>6.8</v>
      </c>
      <c r="Q49" s="125">
        <v>5.2</v>
      </c>
      <c r="R49" s="121">
        <f>(Q49*4+P49*3+O49*4+N49*3+K49*2+J49*4+I49*3+H49*2+G49*2+F49*4+E49*4+D49*4)/39</f>
        <v>6.258974358974359</v>
      </c>
      <c r="S49" s="122" t="s">
        <v>261</v>
      </c>
    </row>
    <row r="50" spans="1:19" ht="19.5" customHeight="1">
      <c r="A50" s="115">
        <v>45</v>
      </c>
      <c r="B50" s="116" t="s">
        <v>775</v>
      </c>
      <c r="C50" s="117" t="s">
        <v>81</v>
      </c>
      <c r="D50" s="1319" t="s">
        <v>749</v>
      </c>
      <c r="E50" s="1320"/>
      <c r="F50" s="1320"/>
      <c r="G50" s="1320"/>
      <c r="H50" s="1320"/>
      <c r="I50" s="1320"/>
      <c r="J50" s="1320"/>
      <c r="K50" s="1320"/>
      <c r="L50" s="1320"/>
      <c r="M50" s="1320"/>
      <c r="N50" s="1320"/>
      <c r="O50" s="1320"/>
      <c r="P50" s="1320"/>
      <c r="Q50" s="1321"/>
      <c r="R50" s="121"/>
      <c r="S50" s="122"/>
    </row>
    <row r="51" spans="1:19" ht="19.5" customHeight="1">
      <c r="A51" s="115">
        <v>46</v>
      </c>
      <c r="B51" s="116" t="s">
        <v>93</v>
      </c>
      <c r="C51" s="117" t="s">
        <v>81</v>
      </c>
      <c r="D51" s="1319" t="s">
        <v>749</v>
      </c>
      <c r="E51" s="1320"/>
      <c r="F51" s="1320"/>
      <c r="G51" s="1320"/>
      <c r="H51" s="1320"/>
      <c r="I51" s="1320"/>
      <c r="J51" s="1320"/>
      <c r="K51" s="1320"/>
      <c r="L51" s="1320"/>
      <c r="M51" s="1320"/>
      <c r="N51" s="1320"/>
      <c r="O51" s="1320"/>
      <c r="P51" s="1320"/>
      <c r="Q51" s="1321"/>
      <c r="R51" s="121"/>
      <c r="S51" s="122"/>
    </row>
    <row r="52" spans="1:19" ht="19.5" customHeight="1">
      <c r="A52" s="115">
        <v>47</v>
      </c>
      <c r="B52" s="116" t="s">
        <v>776</v>
      </c>
      <c r="C52" s="117" t="s">
        <v>68</v>
      </c>
      <c r="D52" s="118">
        <v>7.6</v>
      </c>
      <c r="E52" s="118">
        <v>6.1</v>
      </c>
      <c r="F52" s="118">
        <v>5</v>
      </c>
      <c r="G52" s="118">
        <v>6.5</v>
      </c>
      <c r="H52" s="118">
        <v>8</v>
      </c>
      <c r="I52" s="123">
        <v>5.7</v>
      </c>
      <c r="J52" s="123">
        <v>5.3</v>
      </c>
      <c r="K52" s="123">
        <v>5.5</v>
      </c>
      <c r="L52" s="129"/>
      <c r="M52" s="129"/>
      <c r="N52" s="118">
        <v>5.7</v>
      </c>
      <c r="O52" s="125">
        <v>5.8</v>
      </c>
      <c r="P52" s="125">
        <v>5.7</v>
      </c>
      <c r="Q52" s="125">
        <v>2.8</v>
      </c>
      <c r="R52" s="121">
        <f>(Q52*4+P52*3+O52*4+N52*3+K52*2+J52*4+I52*3+H52*2+G52*2+F52*4+E52*4+D52*4)/39</f>
        <v>5.684615384615385</v>
      </c>
      <c r="S52" s="122" t="s">
        <v>17</v>
      </c>
    </row>
    <row r="53" spans="1:19" ht="19.5" customHeight="1">
      <c r="A53" s="115">
        <v>48</v>
      </c>
      <c r="B53" s="116" t="s">
        <v>777</v>
      </c>
      <c r="C53" s="117" t="s">
        <v>114</v>
      </c>
      <c r="D53" s="118">
        <v>6.5</v>
      </c>
      <c r="E53" s="118">
        <v>6.5</v>
      </c>
      <c r="F53" s="118">
        <v>5.8</v>
      </c>
      <c r="G53" s="118">
        <v>5.8</v>
      </c>
      <c r="H53" s="118">
        <v>7</v>
      </c>
      <c r="I53" s="123">
        <v>5.8</v>
      </c>
      <c r="J53" s="123">
        <v>5.2</v>
      </c>
      <c r="K53" s="123">
        <v>6</v>
      </c>
      <c r="L53" s="129"/>
      <c r="M53" s="129"/>
      <c r="N53" s="118">
        <v>6</v>
      </c>
      <c r="O53" s="125">
        <v>5</v>
      </c>
      <c r="P53" s="125">
        <v>6</v>
      </c>
      <c r="Q53" s="125">
        <v>6</v>
      </c>
      <c r="R53" s="121">
        <f>(Q53*4+P53*3+O53*4+N53*3+K53*2+J53*4+I53*3+H53*2+G53*2+F53*4+E53*4+D53*4)/39</f>
        <v>5.9230769230769225</v>
      </c>
      <c r="S53" s="122" t="s">
        <v>17</v>
      </c>
    </row>
    <row r="54" spans="1:19" ht="19.5" customHeight="1">
      <c r="A54" s="115">
        <v>49</v>
      </c>
      <c r="B54" s="116" t="s">
        <v>778</v>
      </c>
      <c r="C54" s="117" t="s">
        <v>95</v>
      </c>
      <c r="D54" s="118">
        <v>6.8</v>
      </c>
      <c r="E54" s="118">
        <v>6.1</v>
      </c>
      <c r="F54" s="118"/>
      <c r="G54" s="118">
        <v>6.8</v>
      </c>
      <c r="H54" s="118">
        <v>7</v>
      </c>
      <c r="I54" s="123">
        <v>5.7</v>
      </c>
      <c r="J54" s="123">
        <v>5.3</v>
      </c>
      <c r="K54" s="123">
        <v>0</v>
      </c>
      <c r="L54" s="129"/>
      <c r="M54" s="129"/>
      <c r="N54" s="118">
        <v>5.7</v>
      </c>
      <c r="O54" s="125">
        <v>5.3</v>
      </c>
      <c r="P54" s="125">
        <v>6.9</v>
      </c>
      <c r="Q54" s="125">
        <v>7</v>
      </c>
      <c r="R54" s="121">
        <f>(Q54*4+P54*3+O54*4+N54*3+K54*2+J54*4+I54*3+H54*2+G54*2+F54*4+E54*4+D54*4)/39</f>
        <v>5.243589743589744</v>
      </c>
      <c r="S54" s="122" t="s">
        <v>17</v>
      </c>
    </row>
    <row r="55" spans="1:19" ht="18" customHeight="1">
      <c r="A55" s="115">
        <v>50</v>
      </c>
      <c r="B55" s="116" t="s">
        <v>779</v>
      </c>
      <c r="C55" s="117" t="s">
        <v>780</v>
      </c>
      <c r="D55" s="1319" t="s">
        <v>749</v>
      </c>
      <c r="E55" s="1320"/>
      <c r="F55" s="1320"/>
      <c r="G55" s="1320"/>
      <c r="H55" s="1320"/>
      <c r="I55" s="1320"/>
      <c r="J55" s="1320"/>
      <c r="K55" s="1320"/>
      <c r="L55" s="1320"/>
      <c r="M55" s="1320"/>
      <c r="N55" s="1320"/>
      <c r="O55" s="1320"/>
      <c r="P55" s="1320"/>
      <c r="Q55" s="1321"/>
      <c r="R55" s="130"/>
      <c r="S55" s="131"/>
    </row>
    <row r="56" spans="1:19" ht="19.5" customHeight="1">
      <c r="A56" s="115">
        <v>51</v>
      </c>
      <c r="B56" s="116" t="s">
        <v>781</v>
      </c>
      <c r="C56" s="117" t="s">
        <v>65</v>
      </c>
      <c r="D56" s="1319" t="s">
        <v>749</v>
      </c>
      <c r="E56" s="1320"/>
      <c r="F56" s="1320"/>
      <c r="G56" s="1320"/>
      <c r="H56" s="1320"/>
      <c r="I56" s="1320"/>
      <c r="J56" s="1320"/>
      <c r="K56" s="1320"/>
      <c r="L56" s="1320"/>
      <c r="M56" s="1320"/>
      <c r="N56" s="1320"/>
      <c r="O56" s="1320"/>
      <c r="P56" s="1320"/>
      <c r="Q56" s="1321"/>
      <c r="R56" s="130"/>
      <c r="S56" s="131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20.25" customHeight="1"/>
    <row r="101" ht="20.25" customHeight="1"/>
    <row r="102" ht="13.5" customHeight="1"/>
    <row r="103" ht="13.5" customHeight="1"/>
    <row r="104" ht="13.5" customHeight="1"/>
  </sheetData>
  <sheetProtection/>
  <mergeCells count="25">
    <mergeCell ref="D50:Q50"/>
    <mergeCell ref="D51:Q51"/>
    <mergeCell ref="D55:Q55"/>
    <mergeCell ref="D56:Q56"/>
    <mergeCell ref="D24:Q24"/>
    <mergeCell ref="D25:Q25"/>
    <mergeCell ref="D37:Q37"/>
    <mergeCell ref="D38:Q38"/>
    <mergeCell ref="D44:Q44"/>
    <mergeCell ref="D47:Q47"/>
    <mergeCell ref="A5:C5"/>
    <mergeCell ref="D8:Q8"/>
    <mergeCell ref="D13:Q13"/>
    <mergeCell ref="D16:Q16"/>
    <mergeCell ref="D17:Q17"/>
    <mergeCell ref="D18:Q18"/>
    <mergeCell ref="A1:S1"/>
    <mergeCell ref="A2:S2"/>
    <mergeCell ref="A3:A4"/>
    <mergeCell ref="B3:C4"/>
    <mergeCell ref="D3:H3"/>
    <mergeCell ref="I3:M3"/>
    <mergeCell ref="N3:Q3"/>
    <mergeCell ref="R3:R4"/>
    <mergeCell ref="S3:S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53">
      <selection activeCell="E68" sqref="E68"/>
    </sheetView>
  </sheetViews>
  <sheetFormatPr defaultColWidth="5.57421875" defaultRowHeight="12.75"/>
  <cols>
    <col min="1" max="1" width="6.7109375" style="40" customWidth="1"/>
    <col min="2" max="2" width="15.8515625" style="0" customWidth="1"/>
    <col min="3" max="3" width="10.57421875" style="0" customWidth="1"/>
    <col min="4" max="4" width="7.421875" style="145" customWidth="1"/>
    <col min="5" max="5" width="7.140625" style="145" customWidth="1"/>
    <col min="6" max="6" width="6.7109375" style="145" customWidth="1"/>
    <col min="7" max="7" width="6.57421875" style="145" customWidth="1"/>
    <col min="8" max="8" width="7.57421875" style="145" customWidth="1"/>
    <col min="9" max="9" width="7.8515625" style="9" customWidth="1"/>
    <col min="10" max="10" width="8.7109375" style="9" customWidth="1"/>
    <col min="11" max="11" width="8.421875" style="9" customWidth="1"/>
    <col min="12" max="13" width="3.7109375" style="9" hidden="1" customWidth="1"/>
    <col min="14" max="14" width="7.421875" style="0" customWidth="1"/>
    <col min="15" max="17" width="6.28125" style="0" customWidth="1"/>
    <col min="18" max="18" width="7.140625" style="0" customWidth="1"/>
    <col min="19" max="19" width="6.28125" style="0" customWidth="1"/>
  </cols>
  <sheetData>
    <row r="1" spans="1:19" s="1" customFormat="1" ht="23.25" customHeight="1">
      <c r="A1" s="1325" t="s">
        <v>996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  <c r="O1" s="1325"/>
      <c r="P1" s="1325"/>
      <c r="Q1" s="1325"/>
      <c r="R1" s="1325"/>
      <c r="S1" s="1325"/>
    </row>
    <row r="2" spans="1:19" ht="18.75" customHeight="1">
      <c r="A2" s="1326" t="s">
        <v>782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</row>
    <row r="3" spans="1:19" s="59" customFormat="1" ht="18.75" customHeight="1">
      <c r="A3" s="1312" t="s">
        <v>0</v>
      </c>
      <c r="B3" s="1312" t="s">
        <v>335</v>
      </c>
      <c r="C3" s="1312"/>
      <c r="D3" s="1313" t="s">
        <v>737</v>
      </c>
      <c r="E3" s="1313"/>
      <c r="F3" s="1313"/>
      <c r="G3" s="1313"/>
      <c r="H3" s="1313"/>
      <c r="I3" s="1313" t="s">
        <v>783</v>
      </c>
      <c r="J3" s="1313"/>
      <c r="K3" s="1313"/>
      <c r="L3" s="1313"/>
      <c r="M3" s="1313"/>
      <c r="N3" s="1313" t="s">
        <v>739</v>
      </c>
      <c r="O3" s="1313"/>
      <c r="P3" s="1313"/>
      <c r="Q3" s="1313"/>
      <c r="R3" s="1314" t="s">
        <v>740</v>
      </c>
      <c r="S3" s="1314" t="s">
        <v>13</v>
      </c>
    </row>
    <row r="4" spans="1:19" s="59" customFormat="1" ht="75.75" customHeight="1">
      <c r="A4" s="1312"/>
      <c r="B4" s="1312"/>
      <c r="C4" s="1312"/>
      <c r="D4" s="70" t="s">
        <v>344</v>
      </c>
      <c r="E4" s="70" t="s">
        <v>674</v>
      </c>
      <c r="F4" s="70" t="s">
        <v>305</v>
      </c>
      <c r="G4" s="70" t="s">
        <v>343</v>
      </c>
      <c r="H4" s="70" t="s">
        <v>320</v>
      </c>
      <c r="I4" s="70" t="s">
        <v>360</v>
      </c>
      <c r="J4" s="70" t="s">
        <v>742</v>
      </c>
      <c r="K4" s="70" t="s">
        <v>743</v>
      </c>
      <c r="L4" s="95"/>
      <c r="M4" s="96"/>
      <c r="N4" s="70" t="s">
        <v>744</v>
      </c>
      <c r="O4" s="70" t="s">
        <v>719</v>
      </c>
      <c r="P4" s="70" t="s">
        <v>678</v>
      </c>
      <c r="Q4" s="70" t="s">
        <v>324</v>
      </c>
      <c r="R4" s="1315"/>
      <c r="S4" s="1315"/>
    </row>
    <row r="5" spans="1:19" s="59" customFormat="1" ht="15" customHeight="1">
      <c r="A5" s="1312" t="s">
        <v>746</v>
      </c>
      <c r="B5" s="1324"/>
      <c r="C5" s="1324"/>
      <c r="D5" s="132">
        <v>4</v>
      </c>
      <c r="E5" s="132">
        <v>4</v>
      </c>
      <c r="F5" s="132">
        <v>2</v>
      </c>
      <c r="G5" s="132">
        <v>4</v>
      </c>
      <c r="H5" s="132">
        <v>2</v>
      </c>
      <c r="I5" s="132">
        <v>3</v>
      </c>
      <c r="J5" s="132">
        <v>4</v>
      </c>
      <c r="K5" s="132">
        <v>2</v>
      </c>
      <c r="L5" s="95"/>
      <c r="M5" s="96"/>
      <c r="N5" s="97">
        <v>3</v>
      </c>
      <c r="O5" s="97">
        <v>4</v>
      </c>
      <c r="P5" s="97">
        <v>3</v>
      </c>
      <c r="Q5" s="97">
        <v>4</v>
      </c>
      <c r="R5" s="102">
        <f>SUM(D5:Q5)</f>
        <v>39</v>
      </c>
      <c r="S5" s="103"/>
    </row>
    <row r="6" spans="1:19" s="2" customFormat="1" ht="19.5" customHeight="1">
      <c r="A6" s="133">
        <v>1</v>
      </c>
      <c r="B6" s="134" t="s">
        <v>153</v>
      </c>
      <c r="C6" s="135" t="s">
        <v>16</v>
      </c>
      <c r="D6" s="1323" t="s">
        <v>749</v>
      </c>
      <c r="E6" s="1323"/>
      <c r="F6" s="1323"/>
      <c r="G6" s="1323"/>
      <c r="H6" s="1323"/>
      <c r="I6" s="1323"/>
      <c r="J6" s="1323"/>
      <c r="K6" s="1323"/>
      <c r="L6" s="1323"/>
      <c r="M6" s="1323"/>
      <c r="N6" s="1323"/>
      <c r="O6" s="1323"/>
      <c r="P6" s="1323"/>
      <c r="Q6" s="1323"/>
      <c r="R6" s="1323"/>
      <c r="S6" s="1323"/>
    </row>
    <row r="7" spans="1:19" s="2" customFormat="1" ht="19.5" customHeight="1">
      <c r="A7" s="133">
        <v>2</v>
      </c>
      <c r="B7" s="134" t="s">
        <v>784</v>
      </c>
      <c r="C7" s="135" t="s">
        <v>16</v>
      </c>
      <c r="D7" s="137">
        <v>6.8</v>
      </c>
      <c r="E7" s="137">
        <v>7.2</v>
      </c>
      <c r="F7" s="137">
        <v>6</v>
      </c>
      <c r="G7" s="137">
        <v>5.3</v>
      </c>
      <c r="H7" s="137">
        <v>6</v>
      </c>
      <c r="I7" s="137">
        <v>5</v>
      </c>
      <c r="J7" s="137">
        <v>5.5</v>
      </c>
      <c r="K7" s="137">
        <v>6</v>
      </c>
      <c r="L7" s="138"/>
      <c r="M7" s="138"/>
      <c r="N7" s="123">
        <v>5.5</v>
      </c>
      <c r="O7" s="125">
        <v>5.8</v>
      </c>
      <c r="P7" s="125">
        <v>5.1</v>
      </c>
      <c r="Q7" s="125">
        <v>5</v>
      </c>
      <c r="R7" s="121">
        <f aca="true" t="shared" si="0" ref="R7:R17">(Q7*4+P7*3+O7*4+N7*3+K7*2+J7*4+I7*3+H7*2+G7*2+F7*4+E7*4+D7*4)/39</f>
        <v>5.81025641025641</v>
      </c>
      <c r="S7" s="122" t="s">
        <v>17</v>
      </c>
    </row>
    <row r="8" spans="1:19" s="2" customFormat="1" ht="19.5" customHeight="1">
      <c r="A8" s="139">
        <v>3</v>
      </c>
      <c r="B8" s="134" t="s">
        <v>785</v>
      </c>
      <c r="C8" s="135" t="s">
        <v>16</v>
      </c>
      <c r="D8" s="137">
        <v>6.7</v>
      </c>
      <c r="E8" s="137">
        <v>8.2</v>
      </c>
      <c r="F8" s="137">
        <v>6.5</v>
      </c>
      <c r="G8" s="137">
        <v>6.8</v>
      </c>
      <c r="H8" s="137">
        <v>5</v>
      </c>
      <c r="I8" s="137">
        <v>5.4</v>
      </c>
      <c r="J8" s="137">
        <v>7</v>
      </c>
      <c r="K8" s="137">
        <v>5.5</v>
      </c>
      <c r="L8" s="138"/>
      <c r="M8" s="138"/>
      <c r="N8" s="125">
        <v>5</v>
      </c>
      <c r="O8" s="125">
        <v>2.5</v>
      </c>
      <c r="P8" s="125">
        <v>6.1</v>
      </c>
      <c r="Q8" s="125">
        <v>5.1</v>
      </c>
      <c r="R8" s="121">
        <f t="shared" si="0"/>
        <v>5.8487179487179475</v>
      </c>
      <c r="S8" s="122" t="s">
        <v>17</v>
      </c>
    </row>
    <row r="9" spans="1:19" s="2" customFormat="1" ht="19.5" customHeight="1">
      <c r="A9" s="139">
        <v>4</v>
      </c>
      <c r="B9" s="134" t="s">
        <v>786</v>
      </c>
      <c r="C9" s="135" t="s">
        <v>16</v>
      </c>
      <c r="D9" s="137">
        <v>6.7</v>
      </c>
      <c r="E9" s="137">
        <v>7.7</v>
      </c>
      <c r="F9" s="137">
        <v>6.3</v>
      </c>
      <c r="G9" s="137">
        <v>5.3</v>
      </c>
      <c r="H9" s="137">
        <v>7</v>
      </c>
      <c r="I9" s="137">
        <v>6</v>
      </c>
      <c r="J9" s="137">
        <v>5.5</v>
      </c>
      <c r="K9" s="137">
        <v>6</v>
      </c>
      <c r="L9" s="138"/>
      <c r="M9" s="138"/>
      <c r="N9" s="123">
        <v>5</v>
      </c>
      <c r="O9" s="125">
        <v>5.8</v>
      </c>
      <c r="P9" s="125">
        <v>5.5</v>
      </c>
      <c r="Q9" s="125">
        <v>5</v>
      </c>
      <c r="R9" s="121">
        <f t="shared" si="0"/>
        <v>6.0025641025641026</v>
      </c>
      <c r="S9" s="122" t="s">
        <v>261</v>
      </c>
    </row>
    <row r="10" spans="1:19" s="2" customFormat="1" ht="19.5" customHeight="1">
      <c r="A10" s="139">
        <v>5</v>
      </c>
      <c r="B10" s="134" t="s">
        <v>787</v>
      </c>
      <c r="C10" s="135" t="s">
        <v>276</v>
      </c>
      <c r="D10" s="137">
        <v>7</v>
      </c>
      <c r="E10" s="137">
        <v>7.7</v>
      </c>
      <c r="F10" s="137">
        <v>6.5</v>
      </c>
      <c r="G10" s="137">
        <v>7.5</v>
      </c>
      <c r="H10" s="137">
        <v>8</v>
      </c>
      <c r="I10" s="137">
        <v>5.6</v>
      </c>
      <c r="J10" s="137">
        <v>7.3</v>
      </c>
      <c r="K10" s="137">
        <v>5</v>
      </c>
      <c r="L10" s="138"/>
      <c r="M10" s="138"/>
      <c r="N10" s="129">
        <v>5.5</v>
      </c>
      <c r="O10" s="129">
        <v>5</v>
      </c>
      <c r="P10" s="129">
        <v>7.5</v>
      </c>
      <c r="Q10" s="129">
        <v>6.7</v>
      </c>
      <c r="R10" s="121">
        <f t="shared" si="0"/>
        <v>6.605128205128206</v>
      </c>
      <c r="S10" s="122" t="s">
        <v>261</v>
      </c>
    </row>
    <row r="11" spans="1:19" s="2" customFormat="1" ht="19.5" customHeight="1">
      <c r="A11" s="139">
        <v>6</v>
      </c>
      <c r="B11" s="134" t="s">
        <v>527</v>
      </c>
      <c r="C11" s="135" t="s">
        <v>250</v>
      </c>
      <c r="D11" s="137">
        <v>7.9</v>
      </c>
      <c r="E11" s="137">
        <v>8.3</v>
      </c>
      <c r="F11" s="137">
        <v>7.3</v>
      </c>
      <c r="G11" s="137">
        <v>7.8</v>
      </c>
      <c r="H11" s="137">
        <v>7.5</v>
      </c>
      <c r="I11" s="137">
        <v>6.7</v>
      </c>
      <c r="J11" s="137">
        <v>7.3</v>
      </c>
      <c r="K11" s="137">
        <v>6</v>
      </c>
      <c r="L11" s="138"/>
      <c r="M11" s="138"/>
      <c r="N11" s="129">
        <v>2.5</v>
      </c>
      <c r="O11" s="129">
        <v>6</v>
      </c>
      <c r="P11" s="129">
        <v>5.2</v>
      </c>
      <c r="Q11" s="129">
        <v>6.2</v>
      </c>
      <c r="R11" s="121">
        <f t="shared" si="0"/>
        <v>6.610256410256411</v>
      </c>
      <c r="S11" s="122" t="s">
        <v>261</v>
      </c>
    </row>
    <row r="12" spans="1:19" s="2" customFormat="1" ht="19.5" customHeight="1">
      <c r="A12" s="139">
        <v>7</v>
      </c>
      <c r="B12" s="134" t="s">
        <v>102</v>
      </c>
      <c r="C12" s="135" t="s">
        <v>95</v>
      </c>
      <c r="D12" s="137">
        <v>6.3</v>
      </c>
      <c r="E12" s="137">
        <v>7.2</v>
      </c>
      <c r="F12" s="137">
        <v>6.3</v>
      </c>
      <c r="G12" s="137">
        <v>5</v>
      </c>
      <c r="H12" s="137">
        <v>7</v>
      </c>
      <c r="I12" s="137">
        <v>5.2</v>
      </c>
      <c r="J12" s="137">
        <v>6.5</v>
      </c>
      <c r="K12" s="137">
        <v>6</v>
      </c>
      <c r="L12" s="138"/>
      <c r="M12" s="138"/>
      <c r="N12" s="129">
        <v>6</v>
      </c>
      <c r="O12" s="129">
        <v>5.5</v>
      </c>
      <c r="P12" s="129">
        <v>3.1</v>
      </c>
      <c r="Q12" s="129">
        <v>5</v>
      </c>
      <c r="R12" s="121">
        <f t="shared" si="0"/>
        <v>5.797435897435897</v>
      </c>
      <c r="S12" s="122" t="s">
        <v>17</v>
      </c>
    </row>
    <row r="13" spans="1:19" s="2" customFormat="1" ht="19.5" customHeight="1">
      <c r="A13" s="139">
        <v>8</v>
      </c>
      <c r="B13" s="134" t="s">
        <v>109</v>
      </c>
      <c r="C13" s="135" t="s">
        <v>98</v>
      </c>
      <c r="D13" s="137">
        <v>6.2</v>
      </c>
      <c r="E13" s="137">
        <v>8</v>
      </c>
      <c r="F13" s="137">
        <v>6.5</v>
      </c>
      <c r="G13" s="137">
        <v>6</v>
      </c>
      <c r="H13" s="137">
        <v>8</v>
      </c>
      <c r="I13" s="137">
        <v>5.3</v>
      </c>
      <c r="J13" s="137">
        <v>5</v>
      </c>
      <c r="K13" s="137">
        <v>4.5</v>
      </c>
      <c r="L13" s="138"/>
      <c r="M13" s="138"/>
      <c r="N13" s="125">
        <v>6</v>
      </c>
      <c r="O13" s="125">
        <v>5.3</v>
      </c>
      <c r="P13" s="125">
        <v>5.5</v>
      </c>
      <c r="Q13" s="125">
        <v>5</v>
      </c>
      <c r="R13" s="121">
        <f t="shared" si="0"/>
        <v>5.933333333333334</v>
      </c>
      <c r="S13" s="122" t="s">
        <v>17</v>
      </c>
    </row>
    <row r="14" spans="1:19" s="2" customFormat="1" ht="19.5" customHeight="1">
      <c r="A14" s="139">
        <v>9</v>
      </c>
      <c r="B14" s="134" t="s">
        <v>174</v>
      </c>
      <c r="C14" s="135" t="s">
        <v>143</v>
      </c>
      <c r="D14" s="137">
        <v>7</v>
      </c>
      <c r="E14" s="137">
        <v>8.8</v>
      </c>
      <c r="F14" s="137">
        <v>6.3</v>
      </c>
      <c r="G14" s="137">
        <v>5.3</v>
      </c>
      <c r="H14" s="137">
        <v>7</v>
      </c>
      <c r="I14" s="137">
        <v>5.1</v>
      </c>
      <c r="J14" s="137">
        <v>5.8</v>
      </c>
      <c r="K14" s="137">
        <v>5.5</v>
      </c>
      <c r="L14" s="138"/>
      <c r="M14" s="138"/>
      <c r="N14" s="129">
        <v>5.5</v>
      </c>
      <c r="O14" s="125">
        <v>6.3</v>
      </c>
      <c r="P14" s="125">
        <v>5.5</v>
      </c>
      <c r="Q14" s="125">
        <v>4.2</v>
      </c>
      <c r="R14" s="121">
        <f t="shared" si="0"/>
        <v>6.089743589743589</v>
      </c>
      <c r="S14" s="122" t="s">
        <v>261</v>
      </c>
    </row>
    <row r="15" spans="1:19" s="2" customFormat="1" ht="19.5" customHeight="1">
      <c r="A15" s="139">
        <v>10</v>
      </c>
      <c r="B15" s="134" t="s">
        <v>44</v>
      </c>
      <c r="C15" s="135" t="s">
        <v>43</v>
      </c>
      <c r="D15" s="137">
        <v>7</v>
      </c>
      <c r="E15" s="137">
        <v>8.9</v>
      </c>
      <c r="F15" s="137">
        <v>7</v>
      </c>
      <c r="G15" s="137">
        <v>6.3</v>
      </c>
      <c r="H15" s="137">
        <v>7</v>
      </c>
      <c r="I15" s="137">
        <v>5.1</v>
      </c>
      <c r="J15" s="137">
        <v>6.8</v>
      </c>
      <c r="K15" s="137">
        <v>4.2</v>
      </c>
      <c r="L15" s="138"/>
      <c r="M15" s="138"/>
      <c r="N15" s="129">
        <v>5.5</v>
      </c>
      <c r="O15" s="125">
        <v>5.3</v>
      </c>
      <c r="P15" s="125">
        <v>6.4</v>
      </c>
      <c r="Q15" s="125">
        <v>5.7</v>
      </c>
      <c r="R15" s="121">
        <f t="shared" si="0"/>
        <v>6.37948717948718</v>
      </c>
      <c r="S15" s="122" t="s">
        <v>261</v>
      </c>
    </row>
    <row r="16" spans="1:19" s="2" customFormat="1" ht="19.5" customHeight="1">
      <c r="A16" s="139">
        <v>11</v>
      </c>
      <c r="B16" s="140" t="s">
        <v>152</v>
      </c>
      <c r="C16" s="141" t="s">
        <v>43</v>
      </c>
      <c r="D16" s="137">
        <v>7</v>
      </c>
      <c r="E16" s="137">
        <v>7.2</v>
      </c>
      <c r="F16" s="137">
        <v>6.3</v>
      </c>
      <c r="G16" s="137">
        <v>5</v>
      </c>
      <c r="H16" s="137">
        <v>0</v>
      </c>
      <c r="I16" s="137">
        <v>0</v>
      </c>
      <c r="J16" s="137">
        <v>0</v>
      </c>
      <c r="K16" s="137">
        <v>5</v>
      </c>
      <c r="L16" s="138"/>
      <c r="M16" s="138"/>
      <c r="N16" s="125">
        <v>0</v>
      </c>
      <c r="O16" s="125">
        <v>0</v>
      </c>
      <c r="P16" s="125">
        <v>0</v>
      </c>
      <c r="Q16" s="125">
        <v>5.5</v>
      </c>
      <c r="R16" s="121">
        <f t="shared" si="0"/>
        <v>3.1794871794871793</v>
      </c>
      <c r="S16" s="122" t="s">
        <v>142</v>
      </c>
    </row>
    <row r="17" spans="1:19" s="2" customFormat="1" ht="19.5" customHeight="1">
      <c r="A17" s="139">
        <v>12</v>
      </c>
      <c r="B17" s="134" t="s">
        <v>788</v>
      </c>
      <c r="C17" s="135" t="s">
        <v>47</v>
      </c>
      <c r="D17" s="137">
        <v>6.7</v>
      </c>
      <c r="E17" s="137">
        <v>7.5</v>
      </c>
      <c r="F17" s="137">
        <v>6.3</v>
      </c>
      <c r="G17" s="137">
        <v>7</v>
      </c>
      <c r="H17" s="137">
        <v>7.5</v>
      </c>
      <c r="I17" s="137">
        <v>6.1</v>
      </c>
      <c r="J17" s="137">
        <v>7.3</v>
      </c>
      <c r="K17" s="137">
        <v>5</v>
      </c>
      <c r="L17" s="138"/>
      <c r="M17" s="138"/>
      <c r="N17" s="125">
        <v>5.5</v>
      </c>
      <c r="O17" s="125">
        <v>6</v>
      </c>
      <c r="P17" s="125">
        <v>6.6</v>
      </c>
      <c r="Q17" s="125">
        <v>5.2</v>
      </c>
      <c r="R17" s="121">
        <f t="shared" si="0"/>
        <v>6.3999999999999995</v>
      </c>
      <c r="S17" s="122" t="s">
        <v>261</v>
      </c>
    </row>
    <row r="18" spans="1:19" s="2" customFormat="1" ht="19.5" customHeight="1">
      <c r="A18" s="139">
        <v>13</v>
      </c>
      <c r="B18" s="134" t="s">
        <v>789</v>
      </c>
      <c r="C18" s="142" t="s">
        <v>790</v>
      </c>
      <c r="D18" s="1323" t="s">
        <v>749</v>
      </c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</row>
    <row r="19" spans="1:19" s="2" customFormat="1" ht="19.5" customHeight="1">
      <c r="A19" s="139">
        <v>14</v>
      </c>
      <c r="B19" s="134" t="s">
        <v>776</v>
      </c>
      <c r="C19" s="135" t="s">
        <v>107</v>
      </c>
      <c r="D19" s="137">
        <v>6.2</v>
      </c>
      <c r="E19" s="137">
        <v>8.4</v>
      </c>
      <c r="F19" s="137">
        <v>6.3</v>
      </c>
      <c r="G19" s="137">
        <v>5</v>
      </c>
      <c r="H19" s="137">
        <v>7.5</v>
      </c>
      <c r="I19" s="137">
        <v>5.4</v>
      </c>
      <c r="J19" s="137">
        <v>5</v>
      </c>
      <c r="K19" s="137">
        <v>5</v>
      </c>
      <c r="L19" s="138"/>
      <c r="M19" s="138"/>
      <c r="N19" s="129">
        <v>2.5</v>
      </c>
      <c r="O19" s="125">
        <v>3</v>
      </c>
      <c r="P19" s="125">
        <v>6.1</v>
      </c>
      <c r="Q19" s="125">
        <v>5.5</v>
      </c>
      <c r="R19" s="121">
        <f aca="true" t="shared" si="1" ref="R19:R24">(Q19*4+P19*3+O19*4+N19*3+K19*2+J19*4+I19*3+H19*2+G19*2+F19*4+E19*4+D19*4)/39</f>
        <v>5.5025641025641026</v>
      </c>
      <c r="S19" s="122" t="s">
        <v>17</v>
      </c>
    </row>
    <row r="20" spans="1:19" s="2" customFormat="1" ht="19.5" customHeight="1">
      <c r="A20" s="139">
        <v>15</v>
      </c>
      <c r="B20" s="134" t="s">
        <v>791</v>
      </c>
      <c r="C20" s="135" t="s">
        <v>358</v>
      </c>
      <c r="D20" s="137">
        <v>6.3</v>
      </c>
      <c r="E20" s="137">
        <v>7.6</v>
      </c>
      <c r="F20" s="137">
        <v>6.5</v>
      </c>
      <c r="G20" s="137">
        <v>6.3</v>
      </c>
      <c r="H20" s="137">
        <v>8</v>
      </c>
      <c r="I20" s="137">
        <v>5.7</v>
      </c>
      <c r="J20" s="137">
        <v>5.5</v>
      </c>
      <c r="K20" s="137">
        <v>5</v>
      </c>
      <c r="L20" s="138"/>
      <c r="M20" s="138"/>
      <c r="N20" s="129">
        <v>5.5</v>
      </c>
      <c r="O20" s="125">
        <v>5.3</v>
      </c>
      <c r="P20" s="125">
        <v>5.7</v>
      </c>
      <c r="Q20" s="125">
        <v>6</v>
      </c>
      <c r="R20" s="121">
        <f t="shared" si="1"/>
        <v>6.105128205128205</v>
      </c>
      <c r="S20" s="122" t="s">
        <v>261</v>
      </c>
    </row>
    <row r="21" spans="1:19" s="2" customFormat="1" ht="19.5" customHeight="1">
      <c r="A21" s="139">
        <v>16</v>
      </c>
      <c r="B21" s="134" t="s">
        <v>354</v>
      </c>
      <c r="C21" s="135" t="s">
        <v>145</v>
      </c>
      <c r="D21" s="137">
        <v>6.3</v>
      </c>
      <c r="E21" s="137">
        <v>7.2</v>
      </c>
      <c r="F21" s="137">
        <v>6.3</v>
      </c>
      <c r="G21" s="137">
        <v>7</v>
      </c>
      <c r="H21" s="137">
        <v>7</v>
      </c>
      <c r="I21" s="137">
        <v>0</v>
      </c>
      <c r="J21" s="137">
        <v>6.3</v>
      </c>
      <c r="K21" s="137">
        <v>4.5</v>
      </c>
      <c r="L21" s="138"/>
      <c r="M21" s="138"/>
      <c r="N21" s="129">
        <v>5</v>
      </c>
      <c r="O21" s="125">
        <v>5.5</v>
      </c>
      <c r="P21" s="125">
        <v>5.2</v>
      </c>
      <c r="Q21" s="125">
        <v>5.5</v>
      </c>
      <c r="R21" s="121">
        <f t="shared" si="1"/>
        <v>5.538461538461538</v>
      </c>
      <c r="S21" s="122" t="s">
        <v>17</v>
      </c>
    </row>
    <row r="22" spans="1:19" s="2" customFormat="1" ht="19.5" customHeight="1">
      <c r="A22" s="139">
        <v>17</v>
      </c>
      <c r="B22" s="134" t="s">
        <v>792</v>
      </c>
      <c r="C22" s="135" t="s">
        <v>114</v>
      </c>
      <c r="D22" s="137">
        <v>6.9</v>
      </c>
      <c r="E22" s="137">
        <v>7.8</v>
      </c>
      <c r="F22" s="137">
        <v>6.3</v>
      </c>
      <c r="G22" s="137">
        <v>5</v>
      </c>
      <c r="H22" s="137">
        <v>6.5</v>
      </c>
      <c r="I22" s="137">
        <v>5.1</v>
      </c>
      <c r="J22" s="137">
        <v>7</v>
      </c>
      <c r="K22" s="137">
        <v>5</v>
      </c>
      <c r="L22" s="138"/>
      <c r="M22" s="138"/>
      <c r="N22" s="129">
        <v>5</v>
      </c>
      <c r="O22" s="125">
        <v>6.3</v>
      </c>
      <c r="P22" s="125">
        <v>5.5</v>
      </c>
      <c r="Q22" s="125">
        <v>5.5</v>
      </c>
      <c r="R22" s="121">
        <f t="shared" si="1"/>
        <v>6.128205128205128</v>
      </c>
      <c r="S22" s="122" t="s">
        <v>261</v>
      </c>
    </row>
    <row r="23" spans="1:19" s="2" customFormat="1" ht="19.5" customHeight="1">
      <c r="A23" s="139">
        <v>18</v>
      </c>
      <c r="B23" s="134" t="s">
        <v>793</v>
      </c>
      <c r="C23" s="135" t="s">
        <v>86</v>
      </c>
      <c r="D23" s="137">
        <v>8.2</v>
      </c>
      <c r="E23" s="137">
        <v>8.9</v>
      </c>
      <c r="F23" s="137">
        <v>6.5</v>
      </c>
      <c r="G23" s="137">
        <v>6.8</v>
      </c>
      <c r="H23" s="137">
        <v>8</v>
      </c>
      <c r="I23" s="137">
        <v>6.1</v>
      </c>
      <c r="J23" s="137">
        <v>8.3</v>
      </c>
      <c r="K23" s="137">
        <v>7</v>
      </c>
      <c r="L23" s="138"/>
      <c r="M23" s="138"/>
      <c r="N23" s="129">
        <v>6.5</v>
      </c>
      <c r="O23" s="125">
        <v>2.5</v>
      </c>
      <c r="P23" s="125">
        <v>6.6</v>
      </c>
      <c r="Q23" s="125">
        <v>6.4</v>
      </c>
      <c r="R23" s="121">
        <f t="shared" si="1"/>
        <v>6.7794871794871785</v>
      </c>
      <c r="S23" s="122" t="s">
        <v>261</v>
      </c>
    </row>
    <row r="24" spans="1:19" s="2" customFormat="1" ht="19.5" customHeight="1">
      <c r="A24" s="139">
        <v>19</v>
      </c>
      <c r="B24" s="134" t="s">
        <v>747</v>
      </c>
      <c r="C24" s="135" t="s">
        <v>794</v>
      </c>
      <c r="D24" s="137">
        <v>8</v>
      </c>
      <c r="E24" s="137">
        <v>9.1</v>
      </c>
      <c r="F24" s="137">
        <v>7</v>
      </c>
      <c r="G24" s="137">
        <v>6.8</v>
      </c>
      <c r="H24" s="137">
        <v>7.5</v>
      </c>
      <c r="I24" s="137">
        <v>5.7</v>
      </c>
      <c r="J24" s="137">
        <v>7.5</v>
      </c>
      <c r="K24" s="137">
        <v>6</v>
      </c>
      <c r="L24" s="138"/>
      <c r="M24" s="138"/>
      <c r="N24" s="125">
        <v>6</v>
      </c>
      <c r="O24" s="125">
        <v>5.5</v>
      </c>
      <c r="P24" s="125">
        <v>7.6</v>
      </c>
      <c r="Q24" s="125">
        <v>7</v>
      </c>
      <c r="R24" s="121">
        <f t="shared" si="1"/>
        <v>7.0487179487179485</v>
      </c>
      <c r="S24" s="122" t="s">
        <v>140</v>
      </c>
    </row>
    <row r="25" spans="1:19" s="2" customFormat="1" ht="19.5" customHeight="1">
      <c r="A25" s="139">
        <v>20</v>
      </c>
      <c r="B25" s="134" t="s">
        <v>795</v>
      </c>
      <c r="C25" s="135" t="s">
        <v>294</v>
      </c>
      <c r="D25" s="1323" t="s">
        <v>749</v>
      </c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</row>
    <row r="26" spans="1:19" s="2" customFormat="1" ht="19.5" customHeight="1">
      <c r="A26" s="139">
        <v>21</v>
      </c>
      <c r="B26" s="134" t="s">
        <v>174</v>
      </c>
      <c r="C26" s="135" t="s">
        <v>796</v>
      </c>
      <c r="D26" s="137">
        <v>6.7</v>
      </c>
      <c r="E26" s="137">
        <v>8.6</v>
      </c>
      <c r="F26" s="137">
        <v>6.3</v>
      </c>
      <c r="G26" s="137">
        <v>6</v>
      </c>
      <c r="H26" s="137">
        <v>7</v>
      </c>
      <c r="I26" s="137">
        <v>6.4</v>
      </c>
      <c r="J26" s="137">
        <v>7.3</v>
      </c>
      <c r="K26" s="137">
        <v>0</v>
      </c>
      <c r="L26" s="138"/>
      <c r="M26" s="138"/>
      <c r="N26" s="129">
        <v>5</v>
      </c>
      <c r="O26" s="125">
        <v>5.8</v>
      </c>
      <c r="P26" s="125">
        <v>6.7</v>
      </c>
      <c r="Q26" s="125">
        <v>6.7</v>
      </c>
      <c r="R26" s="121">
        <f aca="true" t="shared" si="2" ref="R26:R38">(Q26*4+P26*3+O26*4+N26*3+K26*2+J26*4+I26*3+H26*2+G26*2+F26*4+E26*4+D26*4)/39</f>
        <v>6.305128205128205</v>
      </c>
      <c r="S26" s="122" t="s">
        <v>261</v>
      </c>
    </row>
    <row r="27" spans="1:19" s="2" customFormat="1" ht="19.5" customHeight="1">
      <c r="A27" s="139">
        <v>22</v>
      </c>
      <c r="B27" s="140" t="s">
        <v>797</v>
      </c>
      <c r="C27" s="141" t="s">
        <v>179</v>
      </c>
      <c r="D27" s="137">
        <v>6.9</v>
      </c>
      <c r="E27" s="137">
        <v>7.8</v>
      </c>
      <c r="F27" s="137">
        <v>6.3</v>
      </c>
      <c r="G27" s="137">
        <v>6.8</v>
      </c>
      <c r="H27" s="137">
        <v>6.5</v>
      </c>
      <c r="I27" s="137">
        <v>2.4</v>
      </c>
      <c r="J27" s="137">
        <v>7.3</v>
      </c>
      <c r="K27" s="137">
        <v>5.5</v>
      </c>
      <c r="L27" s="138"/>
      <c r="M27" s="138"/>
      <c r="N27" s="129">
        <v>5.5</v>
      </c>
      <c r="O27" s="125">
        <v>5</v>
      </c>
      <c r="P27" s="125">
        <v>6.5</v>
      </c>
      <c r="Q27" s="125">
        <v>6</v>
      </c>
      <c r="R27" s="121">
        <f t="shared" si="2"/>
        <v>6.102564102564102</v>
      </c>
      <c r="S27" s="122" t="s">
        <v>261</v>
      </c>
    </row>
    <row r="28" spans="1:19" s="2" customFormat="1" ht="19.5" customHeight="1">
      <c r="A28" s="139">
        <v>23</v>
      </c>
      <c r="B28" s="134" t="s">
        <v>131</v>
      </c>
      <c r="C28" s="142" t="s">
        <v>65</v>
      </c>
      <c r="D28" s="137">
        <v>6.5</v>
      </c>
      <c r="E28" s="137">
        <v>8.3</v>
      </c>
      <c r="F28" s="137">
        <v>6</v>
      </c>
      <c r="G28" s="137">
        <v>5.3</v>
      </c>
      <c r="H28" s="137">
        <v>6.5</v>
      </c>
      <c r="I28" s="137">
        <v>0</v>
      </c>
      <c r="J28" s="137">
        <v>6.5</v>
      </c>
      <c r="K28" s="137">
        <v>2.8</v>
      </c>
      <c r="L28" s="138"/>
      <c r="M28" s="138"/>
      <c r="N28" s="129">
        <v>5</v>
      </c>
      <c r="O28" s="125">
        <v>0</v>
      </c>
      <c r="P28" s="125">
        <v>5.6</v>
      </c>
      <c r="Q28" s="125">
        <v>5</v>
      </c>
      <c r="R28" s="121">
        <f t="shared" si="2"/>
        <v>4.8769230769230765</v>
      </c>
      <c r="S28" s="122" t="s">
        <v>21</v>
      </c>
    </row>
    <row r="29" spans="1:19" s="2" customFormat="1" ht="19.5" customHeight="1">
      <c r="A29" s="139">
        <v>24</v>
      </c>
      <c r="B29" s="140" t="s">
        <v>631</v>
      </c>
      <c r="C29" s="141" t="s">
        <v>65</v>
      </c>
      <c r="D29" s="137">
        <v>6.6</v>
      </c>
      <c r="E29" s="137">
        <v>8</v>
      </c>
      <c r="F29" s="137">
        <v>6.5</v>
      </c>
      <c r="G29" s="137">
        <v>5.3</v>
      </c>
      <c r="H29" s="137">
        <v>7</v>
      </c>
      <c r="I29" s="137">
        <v>5.2</v>
      </c>
      <c r="J29" s="137">
        <v>6.5</v>
      </c>
      <c r="K29" s="137">
        <v>6</v>
      </c>
      <c r="L29" s="138"/>
      <c r="M29" s="138"/>
      <c r="N29" s="129">
        <v>5.5</v>
      </c>
      <c r="O29" s="125">
        <v>5</v>
      </c>
      <c r="P29" s="125">
        <v>5.9</v>
      </c>
      <c r="Q29" s="125">
        <v>5.7</v>
      </c>
      <c r="R29" s="121">
        <f t="shared" si="2"/>
        <v>6.143589743589743</v>
      </c>
      <c r="S29" s="122" t="s">
        <v>261</v>
      </c>
    </row>
    <row r="30" spans="1:19" s="2" customFormat="1" ht="19.5" customHeight="1">
      <c r="A30" s="139">
        <v>25</v>
      </c>
      <c r="B30" s="140" t="s">
        <v>67</v>
      </c>
      <c r="C30" s="141" t="s">
        <v>299</v>
      </c>
      <c r="D30" s="137">
        <v>6</v>
      </c>
      <c r="E30" s="137">
        <v>7.6</v>
      </c>
      <c r="F30" s="137">
        <v>6.8</v>
      </c>
      <c r="G30" s="137">
        <v>5.3</v>
      </c>
      <c r="H30" s="137">
        <v>7</v>
      </c>
      <c r="I30" s="137">
        <v>6.6</v>
      </c>
      <c r="J30" s="137">
        <v>5</v>
      </c>
      <c r="K30" s="137">
        <v>2.5</v>
      </c>
      <c r="L30" s="138"/>
      <c r="M30" s="138"/>
      <c r="N30" s="129">
        <v>5</v>
      </c>
      <c r="O30" s="125">
        <v>5.3</v>
      </c>
      <c r="P30" s="125">
        <v>6</v>
      </c>
      <c r="Q30" s="125">
        <v>5.2</v>
      </c>
      <c r="R30" s="121">
        <f t="shared" si="2"/>
        <v>5.794871794871795</v>
      </c>
      <c r="S30" s="122" t="s">
        <v>261</v>
      </c>
    </row>
    <row r="31" spans="1:19" s="2" customFormat="1" ht="19.5" customHeight="1">
      <c r="A31" s="139">
        <v>26</v>
      </c>
      <c r="B31" s="134" t="s">
        <v>798</v>
      </c>
      <c r="C31" s="142" t="s">
        <v>77</v>
      </c>
      <c r="D31" s="137">
        <v>7.2</v>
      </c>
      <c r="E31" s="137">
        <v>8.1</v>
      </c>
      <c r="F31" s="137">
        <v>6.8</v>
      </c>
      <c r="G31" s="137">
        <v>7.3</v>
      </c>
      <c r="H31" s="137">
        <v>8</v>
      </c>
      <c r="I31" s="137">
        <v>7.4</v>
      </c>
      <c r="J31" s="137">
        <v>6.5</v>
      </c>
      <c r="K31" s="137">
        <v>6</v>
      </c>
      <c r="L31" s="138"/>
      <c r="M31" s="138"/>
      <c r="N31" s="129">
        <v>6</v>
      </c>
      <c r="O31" s="125">
        <v>6</v>
      </c>
      <c r="P31" s="125">
        <v>7</v>
      </c>
      <c r="Q31" s="125">
        <v>7</v>
      </c>
      <c r="R31" s="121">
        <f t="shared" si="2"/>
        <v>6.928205128205128</v>
      </c>
      <c r="S31" s="122" t="s">
        <v>261</v>
      </c>
    </row>
    <row r="32" spans="1:19" s="2" customFormat="1" ht="19.5" customHeight="1">
      <c r="A32" s="139">
        <v>27</v>
      </c>
      <c r="B32" s="134" t="s">
        <v>73</v>
      </c>
      <c r="C32" s="135" t="s">
        <v>72</v>
      </c>
      <c r="D32" s="137">
        <v>7.2</v>
      </c>
      <c r="E32" s="137">
        <v>8.1</v>
      </c>
      <c r="F32" s="137">
        <v>6.3</v>
      </c>
      <c r="G32" s="137">
        <v>6.3</v>
      </c>
      <c r="H32" s="137">
        <v>7</v>
      </c>
      <c r="I32" s="123">
        <v>0</v>
      </c>
      <c r="J32" s="137">
        <v>7.3</v>
      </c>
      <c r="K32" s="137">
        <v>0</v>
      </c>
      <c r="L32" s="138"/>
      <c r="M32" s="138"/>
      <c r="N32" s="129">
        <v>0</v>
      </c>
      <c r="O32" s="125">
        <v>5</v>
      </c>
      <c r="P32" s="125">
        <v>6</v>
      </c>
      <c r="Q32" s="125">
        <v>5</v>
      </c>
      <c r="R32" s="121">
        <f t="shared" si="2"/>
        <v>5.133333333333334</v>
      </c>
      <c r="S32" s="122" t="s">
        <v>17</v>
      </c>
    </row>
    <row r="33" spans="1:19" s="2" customFormat="1" ht="19.5" customHeight="1">
      <c r="A33" s="139">
        <v>28</v>
      </c>
      <c r="B33" s="134" t="s">
        <v>799</v>
      </c>
      <c r="C33" s="142" t="s">
        <v>72</v>
      </c>
      <c r="D33" s="137">
        <v>7.7</v>
      </c>
      <c r="E33" s="137">
        <v>7.6</v>
      </c>
      <c r="F33" s="137">
        <v>7</v>
      </c>
      <c r="G33" s="137">
        <v>5.8</v>
      </c>
      <c r="H33" s="137">
        <v>7.5</v>
      </c>
      <c r="I33" s="137">
        <v>5.4</v>
      </c>
      <c r="J33" s="137">
        <v>7.3</v>
      </c>
      <c r="K33" s="137">
        <v>5</v>
      </c>
      <c r="L33" s="138"/>
      <c r="M33" s="138"/>
      <c r="N33" s="129">
        <v>5.5</v>
      </c>
      <c r="O33" s="125">
        <v>6</v>
      </c>
      <c r="P33" s="125">
        <v>6.5</v>
      </c>
      <c r="Q33" s="125">
        <v>5.7</v>
      </c>
      <c r="R33" s="121">
        <f t="shared" si="2"/>
        <v>6.512820512820513</v>
      </c>
      <c r="S33" s="122" t="s">
        <v>261</v>
      </c>
    </row>
    <row r="34" spans="1:19" s="2" customFormat="1" ht="19.5" customHeight="1">
      <c r="A34" s="139">
        <v>29</v>
      </c>
      <c r="B34" s="134" t="s">
        <v>800</v>
      </c>
      <c r="C34" s="135" t="s">
        <v>72</v>
      </c>
      <c r="D34" s="1323" t="s">
        <v>749</v>
      </c>
      <c r="E34" s="1323"/>
      <c r="F34" s="1323"/>
      <c r="G34" s="1323"/>
      <c r="H34" s="1323"/>
      <c r="I34" s="1323"/>
      <c r="J34" s="1323"/>
      <c r="K34" s="1323"/>
      <c r="L34" s="1323"/>
      <c r="M34" s="1323"/>
      <c r="N34" s="1323"/>
      <c r="O34" s="1323"/>
      <c r="P34" s="1323"/>
      <c r="Q34" s="1323"/>
      <c r="R34" s="1323"/>
      <c r="S34" s="1323"/>
    </row>
    <row r="35" spans="1:19" s="2" customFormat="1" ht="19.5" customHeight="1">
      <c r="A35" s="139">
        <v>30</v>
      </c>
      <c r="B35" s="134" t="s">
        <v>246</v>
      </c>
      <c r="C35" s="135" t="s">
        <v>128</v>
      </c>
      <c r="D35" s="137">
        <v>7.7</v>
      </c>
      <c r="E35" s="137">
        <v>8.6</v>
      </c>
      <c r="F35" s="137">
        <v>6.8</v>
      </c>
      <c r="G35" s="137">
        <v>5.3</v>
      </c>
      <c r="H35" s="137">
        <v>8</v>
      </c>
      <c r="I35" s="137">
        <v>5.7</v>
      </c>
      <c r="J35" s="137">
        <v>6.3</v>
      </c>
      <c r="K35" s="137">
        <v>5</v>
      </c>
      <c r="L35" s="138"/>
      <c r="M35" s="138"/>
      <c r="N35" s="129">
        <v>5.5</v>
      </c>
      <c r="O35" s="125">
        <v>5.8</v>
      </c>
      <c r="P35" s="125">
        <v>5.2</v>
      </c>
      <c r="Q35" s="125">
        <v>0</v>
      </c>
      <c r="R35" s="121">
        <f t="shared" si="2"/>
        <v>5.81025641025641</v>
      </c>
      <c r="S35" s="122" t="s">
        <v>17</v>
      </c>
    </row>
    <row r="36" spans="1:19" s="2" customFormat="1" ht="19.5" customHeight="1">
      <c r="A36" s="139">
        <v>31</v>
      </c>
      <c r="B36" s="140" t="s">
        <v>801</v>
      </c>
      <c r="C36" s="141" t="s">
        <v>128</v>
      </c>
      <c r="D36" s="1323" t="s">
        <v>749</v>
      </c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</row>
    <row r="37" spans="1:19" s="2" customFormat="1" ht="19.5" customHeight="1">
      <c r="A37" s="139">
        <v>32</v>
      </c>
      <c r="B37" s="134" t="s">
        <v>771</v>
      </c>
      <c r="C37" s="135" t="s">
        <v>128</v>
      </c>
      <c r="D37" s="1323" t="s">
        <v>749</v>
      </c>
      <c r="E37" s="1323"/>
      <c r="F37" s="1323"/>
      <c r="G37" s="1323"/>
      <c r="H37" s="1323"/>
      <c r="I37" s="1323"/>
      <c r="J37" s="1323"/>
      <c r="K37" s="1323"/>
      <c r="L37" s="1323"/>
      <c r="M37" s="1323"/>
      <c r="N37" s="1323"/>
      <c r="O37" s="1323"/>
      <c r="P37" s="1323"/>
      <c r="Q37" s="1323"/>
      <c r="R37" s="1323"/>
      <c r="S37" s="1323"/>
    </row>
    <row r="38" spans="1:19" s="2" customFormat="1" ht="19.5" customHeight="1">
      <c r="A38" s="139">
        <v>33</v>
      </c>
      <c r="B38" s="134" t="s">
        <v>46</v>
      </c>
      <c r="C38" s="135" t="s">
        <v>81</v>
      </c>
      <c r="D38" s="137">
        <v>8</v>
      </c>
      <c r="E38" s="137">
        <v>8</v>
      </c>
      <c r="F38" s="137">
        <v>6</v>
      </c>
      <c r="G38" s="137">
        <v>5</v>
      </c>
      <c r="H38" s="137">
        <v>8</v>
      </c>
      <c r="I38" s="137">
        <v>5.6</v>
      </c>
      <c r="J38" s="137">
        <v>7</v>
      </c>
      <c r="K38" s="137">
        <v>5</v>
      </c>
      <c r="L38" s="138"/>
      <c r="M38" s="138"/>
      <c r="N38" s="125">
        <v>5</v>
      </c>
      <c r="O38" s="125">
        <v>5.5</v>
      </c>
      <c r="P38" s="125">
        <v>7.6</v>
      </c>
      <c r="Q38" s="125">
        <v>7</v>
      </c>
      <c r="R38" s="121">
        <f t="shared" si="2"/>
        <v>6.57948717948718</v>
      </c>
      <c r="S38" s="122" t="s">
        <v>261</v>
      </c>
    </row>
    <row r="39" spans="1:19" s="2" customFormat="1" ht="19.5" customHeight="1">
      <c r="A39" s="139">
        <v>34</v>
      </c>
      <c r="B39" s="134" t="s">
        <v>34</v>
      </c>
      <c r="C39" s="135" t="s">
        <v>68</v>
      </c>
      <c r="D39" s="137">
        <v>7.2</v>
      </c>
      <c r="E39" s="137">
        <v>7.9</v>
      </c>
      <c r="F39" s="137">
        <v>6.8</v>
      </c>
      <c r="G39" s="137">
        <v>7.5</v>
      </c>
      <c r="H39" s="137">
        <v>7</v>
      </c>
      <c r="I39" s="137">
        <v>6.6</v>
      </c>
      <c r="J39" s="137">
        <v>7.3</v>
      </c>
      <c r="K39" s="137">
        <v>6</v>
      </c>
      <c r="L39" s="138"/>
      <c r="M39" s="138"/>
      <c r="N39" s="129">
        <v>6</v>
      </c>
      <c r="O39" s="125">
        <v>5.3</v>
      </c>
      <c r="P39" s="125">
        <v>6.9</v>
      </c>
      <c r="Q39" s="125">
        <v>5.1</v>
      </c>
      <c r="R39" s="121">
        <f>(Q39*4+P39*3+O39*4+N39*3+K39*2+J39*4+I39*3+H39*2+G39*2+F39*4+E39*4+D39*4)/39</f>
        <v>6.612820512820512</v>
      </c>
      <c r="S39" s="122" t="s">
        <v>261</v>
      </c>
    </row>
    <row r="40" spans="1:19" s="2" customFormat="1" ht="19.5" customHeight="1">
      <c r="A40" s="139">
        <v>35</v>
      </c>
      <c r="B40" s="134" t="s">
        <v>802</v>
      </c>
      <c r="C40" s="135" t="s">
        <v>68</v>
      </c>
      <c r="D40" s="137">
        <v>7</v>
      </c>
      <c r="E40" s="137">
        <v>7.8</v>
      </c>
      <c r="F40" s="137">
        <v>6.3</v>
      </c>
      <c r="G40" s="137">
        <v>6.8</v>
      </c>
      <c r="H40" s="137">
        <v>7.5</v>
      </c>
      <c r="I40" s="137">
        <v>5</v>
      </c>
      <c r="J40" s="137">
        <v>5</v>
      </c>
      <c r="K40" s="137">
        <v>0</v>
      </c>
      <c r="L40" s="138"/>
      <c r="M40" s="138"/>
      <c r="N40" s="129">
        <v>5.5</v>
      </c>
      <c r="O40" s="125">
        <v>6</v>
      </c>
      <c r="P40" s="125">
        <v>6</v>
      </c>
      <c r="Q40" s="125">
        <v>6.7</v>
      </c>
      <c r="R40" s="121">
        <f>(Q40*4+P40*3+O40*4+N40*3+K40*2+J40*4+I40*3+H40*2+G40*2+F40*4+E40*4+D40*4)/39</f>
        <v>5.982051282051281</v>
      </c>
      <c r="S40" s="122" t="s">
        <v>261</v>
      </c>
    </row>
    <row r="41" spans="1:19" s="2" customFormat="1" ht="19.5" customHeight="1">
      <c r="A41" s="139">
        <v>36</v>
      </c>
      <c r="B41" s="134" t="s">
        <v>803</v>
      </c>
      <c r="C41" s="135" t="s">
        <v>284</v>
      </c>
      <c r="D41" s="137">
        <v>7</v>
      </c>
      <c r="E41" s="137">
        <v>7.9</v>
      </c>
      <c r="F41" s="137">
        <v>6.8</v>
      </c>
      <c r="G41" s="137">
        <v>7.3</v>
      </c>
      <c r="H41" s="137">
        <v>7.5</v>
      </c>
      <c r="I41" s="137">
        <v>6.6</v>
      </c>
      <c r="J41" s="137">
        <v>6.3</v>
      </c>
      <c r="K41" s="137">
        <v>6</v>
      </c>
      <c r="L41" s="138"/>
      <c r="M41" s="138"/>
      <c r="N41" s="129">
        <v>5.5</v>
      </c>
      <c r="O41" s="125">
        <v>6.5</v>
      </c>
      <c r="P41" s="125">
        <v>6.4</v>
      </c>
      <c r="Q41" s="125">
        <v>5</v>
      </c>
      <c r="R41" s="121">
        <f>(Q41*4+P41*3+O41*4+N41*3+K41*2+J41*4+I41*3+H41*2+G41*2+F41*4+E41*4+D41*4)/39</f>
        <v>6.54102564102564</v>
      </c>
      <c r="S41" s="122" t="s">
        <v>261</v>
      </c>
    </row>
    <row r="42" spans="1:19" s="2" customFormat="1" ht="19.5" customHeight="1">
      <c r="A42" s="139">
        <v>37</v>
      </c>
      <c r="B42" s="140" t="s">
        <v>804</v>
      </c>
      <c r="C42" s="141" t="s">
        <v>805</v>
      </c>
      <c r="D42" s="137">
        <v>6.9</v>
      </c>
      <c r="E42" s="137">
        <v>7.9</v>
      </c>
      <c r="F42" s="137">
        <v>7</v>
      </c>
      <c r="G42" s="137">
        <v>6.5</v>
      </c>
      <c r="H42" s="137">
        <v>7.5</v>
      </c>
      <c r="I42" s="137">
        <v>5.6</v>
      </c>
      <c r="J42" s="137">
        <v>5</v>
      </c>
      <c r="K42" s="137">
        <v>6</v>
      </c>
      <c r="L42" s="138"/>
      <c r="M42" s="138"/>
      <c r="N42" s="129">
        <v>6</v>
      </c>
      <c r="O42" s="125">
        <v>5.8</v>
      </c>
      <c r="P42" s="125">
        <v>5.9</v>
      </c>
      <c r="Q42" s="125">
        <v>5</v>
      </c>
      <c r="R42" s="121">
        <f>(Q42*4+P42*3+O42*4+N42*3+K42*2+J42*4+I42*3+H42*2+G42*2+F42*4+E42*4+D42*4)/39</f>
        <v>6.228205128205127</v>
      </c>
      <c r="S42" s="122" t="s">
        <v>261</v>
      </c>
    </row>
    <row r="43" spans="1:19" ht="19.5" customHeight="1">
      <c r="A43" s="139">
        <v>38</v>
      </c>
      <c r="B43" s="134" t="s">
        <v>806</v>
      </c>
      <c r="C43" s="135" t="s">
        <v>65</v>
      </c>
      <c r="D43" s="137">
        <v>7.2</v>
      </c>
      <c r="E43" s="137">
        <v>7.9</v>
      </c>
      <c r="F43" s="137">
        <v>6.3</v>
      </c>
      <c r="G43" s="137">
        <v>7</v>
      </c>
      <c r="H43" s="137">
        <v>8</v>
      </c>
      <c r="I43" s="137">
        <v>5.1</v>
      </c>
      <c r="J43" s="137">
        <v>6.3</v>
      </c>
      <c r="K43" s="137">
        <v>0</v>
      </c>
      <c r="L43" s="3"/>
      <c r="M43" s="3"/>
      <c r="N43" s="129">
        <v>5.5</v>
      </c>
      <c r="O43" s="125">
        <v>5.5</v>
      </c>
      <c r="P43" s="125">
        <v>6.7</v>
      </c>
      <c r="Q43" s="125">
        <v>4.5</v>
      </c>
      <c r="R43" s="121">
        <f>(Q43*4+P43*3+O43*4+N43*3+K43*2+J43*4+I43*3+H43*2+G43*2+F43*4+E43*4+D43*4)/39</f>
        <v>5.966666666666667</v>
      </c>
      <c r="S43" s="122" t="s">
        <v>261</v>
      </c>
    </row>
    <row r="44" spans="1:19" ht="19.5" customHeight="1">
      <c r="A44" s="139">
        <v>39</v>
      </c>
      <c r="B44" s="134" t="s">
        <v>807</v>
      </c>
      <c r="C44" s="135" t="s">
        <v>23</v>
      </c>
      <c r="D44" s="137">
        <v>6.3</v>
      </c>
      <c r="E44" s="137">
        <v>7.7</v>
      </c>
      <c r="F44" s="137">
        <v>6.5</v>
      </c>
      <c r="G44" s="137">
        <v>5</v>
      </c>
      <c r="H44" s="137">
        <v>7.5</v>
      </c>
      <c r="I44" s="137">
        <v>5.4</v>
      </c>
      <c r="J44" s="137">
        <v>7.3</v>
      </c>
      <c r="K44" s="137">
        <v>5</v>
      </c>
      <c r="L44" s="3"/>
      <c r="M44" s="3"/>
      <c r="N44" s="125">
        <v>6</v>
      </c>
      <c r="O44" s="125">
        <v>5</v>
      </c>
      <c r="P44" s="125">
        <v>5.4</v>
      </c>
      <c r="Q44" s="125">
        <v>5.2</v>
      </c>
      <c r="R44" s="121">
        <f aca="true" t="shared" si="3" ref="R44:R58">(Q44*4+P44*3+O44*4+N44*3+K44*2+J44*4+I44*3+H44*2+G44*2+F44*4+E44*4+D44*4)/39</f>
        <v>6.087179487179488</v>
      </c>
      <c r="S44" s="122" t="s">
        <v>261</v>
      </c>
    </row>
    <row r="45" spans="1:19" ht="19.5" customHeight="1">
      <c r="A45" s="139">
        <v>40</v>
      </c>
      <c r="B45" s="134" t="s">
        <v>808</v>
      </c>
      <c r="C45" s="135" t="s">
        <v>68</v>
      </c>
      <c r="D45" s="137">
        <v>6.9</v>
      </c>
      <c r="E45" s="137">
        <v>8.2</v>
      </c>
      <c r="F45" s="137">
        <v>6.3</v>
      </c>
      <c r="G45" s="137">
        <v>5</v>
      </c>
      <c r="H45" s="137">
        <v>6.5</v>
      </c>
      <c r="I45" s="137">
        <v>0</v>
      </c>
      <c r="J45" s="143">
        <v>5.5</v>
      </c>
      <c r="K45" s="137">
        <v>0</v>
      </c>
      <c r="L45" s="3"/>
      <c r="M45" s="3"/>
      <c r="N45" s="129">
        <v>0</v>
      </c>
      <c r="O45" s="125">
        <v>0</v>
      </c>
      <c r="P45" s="125">
        <v>5</v>
      </c>
      <c r="Q45" s="125">
        <v>5.5</v>
      </c>
      <c r="R45" s="121">
        <f t="shared" si="3"/>
        <v>4.297435897435897</v>
      </c>
      <c r="S45" s="122" t="s">
        <v>21</v>
      </c>
    </row>
    <row r="46" spans="1:19" ht="19.5" customHeight="1">
      <c r="A46" s="139">
        <v>41</v>
      </c>
      <c r="B46" s="134" t="s">
        <v>747</v>
      </c>
      <c r="C46" s="135" t="s">
        <v>16</v>
      </c>
      <c r="D46" s="137">
        <v>7</v>
      </c>
      <c r="E46" s="137">
        <v>7.7</v>
      </c>
      <c r="F46" s="137">
        <v>6.8</v>
      </c>
      <c r="G46" s="137">
        <v>5.8</v>
      </c>
      <c r="H46" s="137">
        <v>7</v>
      </c>
      <c r="I46" s="137">
        <v>5</v>
      </c>
      <c r="J46" s="137">
        <v>5</v>
      </c>
      <c r="K46" s="137">
        <v>4.5</v>
      </c>
      <c r="L46" s="3"/>
      <c r="M46" s="3"/>
      <c r="N46" s="129">
        <v>0</v>
      </c>
      <c r="O46" s="125">
        <v>2.5</v>
      </c>
      <c r="P46" s="125">
        <v>0</v>
      </c>
      <c r="Q46" s="125">
        <v>5</v>
      </c>
      <c r="R46" s="121">
        <f t="shared" si="3"/>
        <v>4.758974358974359</v>
      </c>
      <c r="S46" s="122" t="s">
        <v>21</v>
      </c>
    </row>
    <row r="47" spans="1:19" ht="19.5" customHeight="1">
      <c r="A47" s="139">
        <v>42</v>
      </c>
      <c r="B47" s="134" t="s">
        <v>809</v>
      </c>
      <c r="C47" s="135" t="s">
        <v>20</v>
      </c>
      <c r="D47" s="137">
        <v>7</v>
      </c>
      <c r="E47" s="137">
        <v>7.2</v>
      </c>
      <c r="F47" s="137">
        <v>7</v>
      </c>
      <c r="G47" s="137">
        <v>6.3</v>
      </c>
      <c r="H47" s="137">
        <v>6.5</v>
      </c>
      <c r="I47" s="137">
        <v>5.1</v>
      </c>
      <c r="J47" s="137">
        <v>5</v>
      </c>
      <c r="K47" s="137">
        <v>2.5</v>
      </c>
      <c r="L47" s="3"/>
      <c r="M47" s="3"/>
      <c r="N47" s="125">
        <v>2.5</v>
      </c>
      <c r="O47" s="125">
        <v>5</v>
      </c>
      <c r="P47" s="125">
        <v>5</v>
      </c>
      <c r="Q47" s="125">
        <v>5.5</v>
      </c>
      <c r="R47" s="121">
        <f t="shared" si="3"/>
        <v>5.517948717948719</v>
      </c>
      <c r="S47" s="122" t="s">
        <v>17</v>
      </c>
    </row>
    <row r="48" spans="1:19" ht="19.5" customHeight="1">
      <c r="A48" s="139">
        <v>43</v>
      </c>
      <c r="B48" s="134" t="s">
        <v>810</v>
      </c>
      <c r="C48" s="135" t="s">
        <v>20</v>
      </c>
      <c r="D48" s="137">
        <v>6.4</v>
      </c>
      <c r="E48" s="137">
        <v>7.7</v>
      </c>
      <c r="F48" s="137">
        <v>6.8</v>
      </c>
      <c r="G48" s="137">
        <v>7.3</v>
      </c>
      <c r="H48" s="137">
        <v>7</v>
      </c>
      <c r="I48" s="137">
        <v>5.1</v>
      </c>
      <c r="J48" s="137">
        <v>6</v>
      </c>
      <c r="K48" s="137">
        <v>5.5</v>
      </c>
      <c r="L48" s="3"/>
      <c r="M48" s="3"/>
      <c r="N48" s="129">
        <v>2.5</v>
      </c>
      <c r="O48" s="125">
        <v>6</v>
      </c>
      <c r="P48" s="125">
        <v>4.5</v>
      </c>
      <c r="Q48" s="125">
        <v>5.2</v>
      </c>
      <c r="R48" s="121">
        <f t="shared" si="3"/>
        <v>5.8538461538461535</v>
      </c>
      <c r="S48" s="122" t="s">
        <v>17</v>
      </c>
    </row>
    <row r="49" spans="1:19" ht="19.5" customHeight="1">
      <c r="A49" s="139">
        <v>44</v>
      </c>
      <c r="B49" s="134" t="s">
        <v>811</v>
      </c>
      <c r="C49" s="135" t="s">
        <v>23</v>
      </c>
      <c r="D49" s="137">
        <v>7.2</v>
      </c>
      <c r="E49" s="137">
        <v>8</v>
      </c>
      <c r="F49" s="137">
        <v>6.5</v>
      </c>
      <c r="G49" s="137">
        <v>7.3</v>
      </c>
      <c r="H49" s="137">
        <v>8</v>
      </c>
      <c r="I49" s="137">
        <v>6.5</v>
      </c>
      <c r="J49" s="137">
        <v>7.3</v>
      </c>
      <c r="K49" s="137">
        <v>6</v>
      </c>
      <c r="L49" s="144"/>
      <c r="M49" s="144"/>
      <c r="N49" s="129">
        <v>5</v>
      </c>
      <c r="O49" s="125">
        <v>6.3</v>
      </c>
      <c r="P49" s="125">
        <v>6.1</v>
      </c>
      <c r="Q49" s="125">
        <v>5</v>
      </c>
      <c r="R49" s="121">
        <f t="shared" si="3"/>
        <v>6.579487179487178</v>
      </c>
      <c r="S49" s="122" t="s">
        <v>261</v>
      </c>
    </row>
    <row r="50" spans="1:19" ht="19.5" customHeight="1">
      <c r="A50" s="139">
        <v>45</v>
      </c>
      <c r="B50" s="134" t="s">
        <v>104</v>
      </c>
      <c r="C50" s="135" t="s">
        <v>23</v>
      </c>
      <c r="D50" s="137">
        <v>7</v>
      </c>
      <c r="E50" s="137">
        <v>8.1</v>
      </c>
      <c r="F50" s="137">
        <v>6.5</v>
      </c>
      <c r="G50" s="137">
        <v>7</v>
      </c>
      <c r="H50" s="137">
        <v>7.5</v>
      </c>
      <c r="I50" s="137">
        <v>5.1</v>
      </c>
      <c r="J50" s="137">
        <v>5.5</v>
      </c>
      <c r="K50" s="137">
        <v>6</v>
      </c>
      <c r="L50" s="144"/>
      <c r="M50" s="144"/>
      <c r="N50" s="125">
        <v>0</v>
      </c>
      <c r="O50" s="125">
        <v>6.5</v>
      </c>
      <c r="P50" s="125">
        <v>0</v>
      </c>
      <c r="Q50" s="125">
        <v>5.2</v>
      </c>
      <c r="R50" s="121">
        <f t="shared" si="3"/>
        <v>5.423076923076923</v>
      </c>
      <c r="S50" s="122" t="s">
        <v>17</v>
      </c>
    </row>
    <row r="51" spans="1:19" ht="19.5" customHeight="1">
      <c r="A51" s="139">
        <v>46</v>
      </c>
      <c r="B51" s="134" t="s">
        <v>812</v>
      </c>
      <c r="C51" s="135" t="s">
        <v>813</v>
      </c>
      <c r="D51" s="1323" t="s">
        <v>749</v>
      </c>
      <c r="E51" s="1323"/>
      <c r="F51" s="1323"/>
      <c r="G51" s="1323"/>
      <c r="H51" s="1323"/>
      <c r="I51" s="1323"/>
      <c r="J51" s="1323"/>
      <c r="K51" s="1323"/>
      <c r="L51" s="1323"/>
      <c r="M51" s="1323"/>
      <c r="N51" s="1323"/>
      <c r="O51" s="1323"/>
      <c r="P51" s="1323"/>
      <c r="Q51" s="1323"/>
      <c r="R51" s="1323"/>
      <c r="S51" s="1323"/>
    </row>
    <row r="52" spans="1:19" ht="19.5" customHeight="1">
      <c r="A52" s="139">
        <v>47</v>
      </c>
      <c r="B52" s="134" t="s">
        <v>615</v>
      </c>
      <c r="C52" s="135" t="s">
        <v>144</v>
      </c>
      <c r="D52" s="137">
        <v>6</v>
      </c>
      <c r="E52" s="137">
        <v>7.6</v>
      </c>
      <c r="F52" s="137">
        <v>6.3</v>
      </c>
      <c r="G52" s="137">
        <v>5.3</v>
      </c>
      <c r="H52" s="137">
        <v>6.5</v>
      </c>
      <c r="I52" s="137">
        <v>0</v>
      </c>
      <c r="J52" s="137">
        <v>5</v>
      </c>
      <c r="K52" s="137">
        <v>0</v>
      </c>
      <c r="L52" s="144"/>
      <c r="M52" s="144"/>
      <c r="N52" s="129">
        <v>0</v>
      </c>
      <c r="O52" s="125">
        <v>5.5</v>
      </c>
      <c r="P52" s="125">
        <v>0</v>
      </c>
      <c r="Q52" s="125">
        <v>5.7</v>
      </c>
      <c r="R52" s="121">
        <f t="shared" si="3"/>
        <v>4.3076923076923075</v>
      </c>
      <c r="S52" s="122" t="s">
        <v>21</v>
      </c>
    </row>
    <row r="53" spans="1:19" ht="19.5" customHeight="1">
      <c r="A53" s="139">
        <v>48</v>
      </c>
      <c r="B53" s="134" t="s">
        <v>814</v>
      </c>
      <c r="C53" s="135" t="s">
        <v>110</v>
      </c>
      <c r="D53" s="137">
        <v>6.9</v>
      </c>
      <c r="E53" s="137">
        <v>7.8</v>
      </c>
      <c r="F53" s="137">
        <v>6.8</v>
      </c>
      <c r="G53" s="137">
        <v>6.8</v>
      </c>
      <c r="H53" s="137">
        <v>6</v>
      </c>
      <c r="I53" s="137">
        <v>5.2</v>
      </c>
      <c r="J53" s="137">
        <v>5</v>
      </c>
      <c r="K53" s="137">
        <v>4.5</v>
      </c>
      <c r="L53" s="144"/>
      <c r="M53" s="144"/>
      <c r="N53" s="129">
        <v>0</v>
      </c>
      <c r="O53" s="125">
        <v>5.8</v>
      </c>
      <c r="P53" s="125">
        <v>5.5</v>
      </c>
      <c r="Q53" s="125">
        <v>5.5</v>
      </c>
      <c r="R53" s="121">
        <f t="shared" si="3"/>
        <v>5.587179487179487</v>
      </c>
      <c r="S53" s="122" t="s">
        <v>17</v>
      </c>
    </row>
    <row r="54" spans="1:19" ht="19.5" customHeight="1">
      <c r="A54" s="139">
        <v>49</v>
      </c>
      <c r="B54" s="134" t="s">
        <v>815</v>
      </c>
      <c r="C54" s="135" t="s">
        <v>171</v>
      </c>
      <c r="D54" s="1323" t="s">
        <v>749</v>
      </c>
      <c r="E54" s="1323"/>
      <c r="F54" s="1323"/>
      <c r="G54" s="1323"/>
      <c r="H54" s="1323"/>
      <c r="I54" s="1323"/>
      <c r="J54" s="1323"/>
      <c r="K54" s="1323"/>
      <c r="L54" s="1323"/>
      <c r="M54" s="1323"/>
      <c r="N54" s="1323"/>
      <c r="O54" s="1323"/>
      <c r="P54" s="1323"/>
      <c r="Q54" s="1323"/>
      <c r="R54" s="1323"/>
      <c r="S54" s="1323"/>
    </row>
    <row r="55" spans="1:19" ht="18" customHeight="1">
      <c r="A55" s="139">
        <v>50</v>
      </c>
      <c r="B55" s="134" t="s">
        <v>816</v>
      </c>
      <c r="C55" s="135" t="s">
        <v>251</v>
      </c>
      <c r="D55" s="137">
        <v>7</v>
      </c>
      <c r="E55" s="137">
        <v>7.8</v>
      </c>
      <c r="F55" s="137">
        <v>7.8</v>
      </c>
      <c r="G55" s="137">
        <v>5.8</v>
      </c>
      <c r="H55" s="137">
        <v>7.5</v>
      </c>
      <c r="I55" s="137">
        <v>2.6</v>
      </c>
      <c r="J55" s="137">
        <v>6.8</v>
      </c>
      <c r="K55" s="137">
        <v>6.8</v>
      </c>
      <c r="L55" s="144"/>
      <c r="M55" s="144"/>
      <c r="N55" s="125">
        <v>5.5</v>
      </c>
      <c r="O55" s="125">
        <v>6</v>
      </c>
      <c r="P55" s="125">
        <v>5</v>
      </c>
      <c r="Q55" s="125">
        <v>0</v>
      </c>
      <c r="R55" s="121">
        <f t="shared" si="3"/>
        <v>5.669230769230769</v>
      </c>
      <c r="S55" s="122" t="s">
        <v>17</v>
      </c>
    </row>
    <row r="56" spans="1:19" ht="19.5" customHeight="1">
      <c r="A56" s="139">
        <v>51</v>
      </c>
      <c r="B56" s="134" t="s">
        <v>817</v>
      </c>
      <c r="C56" s="135" t="s">
        <v>68</v>
      </c>
      <c r="D56" s="137">
        <v>6.7</v>
      </c>
      <c r="E56" s="137">
        <v>7.7</v>
      </c>
      <c r="F56" s="137">
        <v>6.3</v>
      </c>
      <c r="G56" s="137">
        <v>7</v>
      </c>
      <c r="H56" s="137">
        <v>8</v>
      </c>
      <c r="I56" s="137">
        <v>0</v>
      </c>
      <c r="J56" s="137">
        <v>5</v>
      </c>
      <c r="K56" s="137">
        <v>2.5</v>
      </c>
      <c r="L56" s="144"/>
      <c r="M56" s="144"/>
      <c r="N56" s="125">
        <v>0</v>
      </c>
      <c r="O56" s="125">
        <v>6.5</v>
      </c>
      <c r="P56" s="125">
        <v>0</v>
      </c>
      <c r="Q56" s="125">
        <v>0</v>
      </c>
      <c r="R56" s="121">
        <f t="shared" si="3"/>
        <v>4.2</v>
      </c>
      <c r="S56" s="122" t="s">
        <v>21</v>
      </c>
    </row>
    <row r="57" spans="1:19" ht="21" customHeight="1">
      <c r="A57" s="139">
        <v>52</v>
      </c>
      <c r="B57" s="134" t="s">
        <v>185</v>
      </c>
      <c r="C57" s="135" t="s">
        <v>68</v>
      </c>
      <c r="D57" s="137">
        <v>6.2</v>
      </c>
      <c r="E57" s="137">
        <v>7.9</v>
      </c>
      <c r="F57" s="137">
        <v>6.8</v>
      </c>
      <c r="G57" s="137">
        <v>5.3</v>
      </c>
      <c r="H57" s="137">
        <v>8.5</v>
      </c>
      <c r="I57" s="137">
        <v>0</v>
      </c>
      <c r="J57" s="137">
        <v>5</v>
      </c>
      <c r="K57" s="137">
        <v>4.3</v>
      </c>
      <c r="L57" s="144"/>
      <c r="M57" s="144"/>
      <c r="N57" s="125">
        <v>5.5</v>
      </c>
      <c r="O57" s="125">
        <v>5.8</v>
      </c>
      <c r="P57" s="125">
        <v>2.5</v>
      </c>
      <c r="Q57" s="125">
        <v>5.5</v>
      </c>
      <c r="R57" s="121">
        <f t="shared" si="3"/>
        <v>5.358974358974359</v>
      </c>
      <c r="S57" s="122" t="s">
        <v>17</v>
      </c>
    </row>
    <row r="58" spans="1:19" ht="19.5" customHeight="1">
      <c r="A58" s="139">
        <v>53</v>
      </c>
      <c r="B58" s="134" t="s">
        <v>109</v>
      </c>
      <c r="C58" s="135" t="s">
        <v>696</v>
      </c>
      <c r="D58" s="137">
        <v>0</v>
      </c>
      <c r="E58" s="136">
        <v>0</v>
      </c>
      <c r="F58" s="136">
        <v>0</v>
      </c>
      <c r="G58" s="136">
        <v>0</v>
      </c>
      <c r="H58" s="136">
        <v>0</v>
      </c>
      <c r="I58" s="137">
        <v>2.5</v>
      </c>
      <c r="J58" s="137">
        <v>6.3</v>
      </c>
      <c r="K58" s="137">
        <v>6</v>
      </c>
      <c r="L58" s="144"/>
      <c r="M58" s="144"/>
      <c r="N58" s="125">
        <v>2.5</v>
      </c>
      <c r="O58" s="125">
        <v>0</v>
      </c>
      <c r="P58" s="125">
        <v>5.2</v>
      </c>
      <c r="Q58" s="125">
        <v>5</v>
      </c>
      <c r="R58" s="121">
        <f t="shared" si="3"/>
        <v>2.2512820512820513</v>
      </c>
      <c r="S58" s="122" t="s">
        <v>142</v>
      </c>
    </row>
    <row r="59" spans="8:11" ht="17.25" customHeight="1">
      <c r="H59" s="1322"/>
      <c r="I59" s="1322"/>
      <c r="J59" s="1322"/>
      <c r="K59" s="132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20.25" customHeight="1"/>
    <row r="108" ht="20.25" customHeight="1"/>
    <row r="109" ht="13.5" customHeight="1"/>
    <row r="110" ht="13.5" customHeight="1"/>
    <row r="111" ht="13.5" customHeight="1"/>
  </sheetData>
  <sheetProtection/>
  <mergeCells count="19">
    <mergeCell ref="N3:Q3"/>
    <mergeCell ref="R3:R4"/>
    <mergeCell ref="S3:S4"/>
    <mergeCell ref="A5:C5"/>
    <mergeCell ref="D6:S6"/>
    <mergeCell ref="D18:S18"/>
    <mergeCell ref="D25:S25"/>
    <mergeCell ref="A1:S1"/>
    <mergeCell ref="A2:S2"/>
    <mergeCell ref="A3:A4"/>
    <mergeCell ref="B3:C4"/>
    <mergeCell ref="D3:H3"/>
    <mergeCell ref="I3:M3"/>
    <mergeCell ref="H59:K59"/>
    <mergeCell ref="D54:S54"/>
    <mergeCell ref="D34:S34"/>
    <mergeCell ref="D36:S36"/>
    <mergeCell ref="D37:S37"/>
    <mergeCell ref="D51:S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3"/>
  <sheetViews>
    <sheetView zoomScalePageLayoutView="0" workbookViewId="0" topLeftCell="A3">
      <selection activeCell="P21" sqref="P21"/>
    </sheetView>
  </sheetViews>
  <sheetFormatPr defaultColWidth="5.57421875" defaultRowHeight="12.75"/>
  <cols>
    <col min="1" max="1" width="5.57421875" style="0" customWidth="1"/>
    <col min="2" max="2" width="14.8515625" style="0" customWidth="1"/>
    <col min="3" max="3" width="8.00390625" style="0" customWidth="1"/>
    <col min="4" max="4" width="3.57421875" style="0" customWidth="1"/>
    <col min="5" max="13" width="3.7109375" style="0" customWidth="1"/>
    <col min="14" max="14" width="3.28125" style="0" customWidth="1"/>
    <col min="15" max="18" width="3.7109375" style="0" customWidth="1"/>
    <col min="19" max="19" width="4.7109375" style="0" customWidth="1"/>
    <col min="20" max="20" width="4.28125" style="0" customWidth="1"/>
    <col min="21" max="21" width="4.140625" style="0" customWidth="1"/>
    <col min="22" max="22" width="4.28125" style="0" customWidth="1"/>
    <col min="23" max="23" width="4.8515625" style="0" customWidth="1"/>
    <col min="24" max="24" width="4.28125" style="0" customWidth="1"/>
    <col min="25" max="25" width="4.7109375" style="0" customWidth="1"/>
    <col min="26" max="26" width="3.8515625" style="0" customWidth="1"/>
    <col min="27" max="27" width="4.28125" style="0" customWidth="1"/>
    <col min="28" max="28" width="3.8515625" style="0" customWidth="1"/>
    <col min="29" max="29" width="4.28125" style="0" customWidth="1"/>
    <col min="30" max="30" width="4.00390625" style="0" customWidth="1"/>
    <col min="31" max="31" width="3.8515625" style="0" customWidth="1"/>
    <col min="32" max="32" width="3.57421875" style="0" customWidth="1"/>
    <col min="33" max="33" width="4.28125" style="0" customWidth="1"/>
    <col min="34" max="34" width="4.8515625" style="0" customWidth="1"/>
    <col min="35" max="35" width="4.421875" style="0" customWidth="1"/>
    <col min="36" max="51" width="5.57421875" style="0" customWidth="1"/>
    <col min="52" max="52" width="5.140625" style="0" customWidth="1"/>
    <col min="53" max="53" width="6.00390625" style="0" customWidth="1"/>
  </cols>
  <sheetData>
    <row r="1" spans="1:56" s="1" customFormat="1" ht="24.75" customHeight="1">
      <c r="A1" s="1040" t="s">
        <v>435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  <c r="R1" s="1040"/>
      <c r="S1" s="1040"/>
      <c r="T1" s="1040"/>
      <c r="U1" s="1040"/>
      <c r="V1" s="1040"/>
      <c r="W1" s="1040"/>
      <c r="X1" s="1040"/>
      <c r="Y1" s="1040"/>
      <c r="Z1" s="1040"/>
      <c r="AA1" s="1040"/>
      <c r="AB1" s="1040"/>
      <c r="AC1" s="1040"/>
      <c r="AD1" s="1040"/>
      <c r="AE1" s="1040"/>
      <c r="AF1" s="1040"/>
      <c r="AG1" s="1040"/>
      <c r="AH1" s="1040"/>
      <c r="AI1" s="1040"/>
      <c r="AJ1" s="1040"/>
      <c r="AK1" s="1040"/>
      <c r="AL1" s="1040"/>
      <c r="AM1" s="1040"/>
      <c r="AN1" s="1040"/>
      <c r="AO1" s="1040"/>
      <c r="AP1" s="1040"/>
      <c r="AQ1" s="1040"/>
      <c r="AR1" s="1040"/>
      <c r="AS1" s="1040"/>
      <c r="AT1" s="1040"/>
      <c r="AU1" s="1040"/>
      <c r="AV1" s="1040"/>
      <c r="AW1" s="1040"/>
      <c r="AX1" s="1040"/>
      <c r="AY1" s="1040"/>
      <c r="AZ1" s="1040"/>
      <c r="BA1" s="1040"/>
      <c r="BB1" s="1040"/>
      <c r="BC1" s="1040"/>
      <c r="BD1" s="1040"/>
    </row>
    <row r="2" spans="1:56" ht="24.75" customHeight="1" thickBot="1">
      <c r="A2" s="1041" t="s">
        <v>436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  <c r="W2" s="1041"/>
      <c r="X2" s="1041"/>
      <c r="Y2" s="1041"/>
      <c r="Z2" s="1041"/>
      <c r="AA2" s="1041"/>
      <c r="AB2" s="1041"/>
      <c r="AC2" s="1041"/>
      <c r="AD2" s="1041"/>
      <c r="AE2" s="1041"/>
      <c r="AF2" s="1041"/>
      <c r="AG2" s="1041"/>
      <c r="AH2" s="1041"/>
      <c r="AI2" s="1041"/>
      <c r="AJ2" s="1041"/>
      <c r="AK2" s="1041"/>
      <c r="AL2" s="1041"/>
      <c r="AM2" s="1041"/>
      <c r="AN2" s="1041"/>
      <c r="AO2" s="1041"/>
      <c r="AP2" s="1041"/>
      <c r="AQ2" s="1041"/>
      <c r="AR2" s="1041"/>
      <c r="AS2" s="1041"/>
      <c r="AT2" s="1041"/>
      <c r="AU2" s="1041"/>
      <c r="AV2" s="1041"/>
      <c r="AW2" s="1041"/>
      <c r="AX2" s="1041"/>
      <c r="AY2" s="1041"/>
      <c r="AZ2" s="1041"/>
      <c r="BA2" s="1041"/>
      <c r="BB2" s="1041"/>
      <c r="BC2" s="1041"/>
      <c r="BD2" s="1041"/>
    </row>
    <row r="3" spans="1:56" s="59" customFormat="1" ht="18.75" customHeight="1" thickTop="1">
      <c r="A3" s="1049" t="s">
        <v>0</v>
      </c>
      <c r="B3" s="1051" t="s">
        <v>1</v>
      </c>
      <c r="C3" s="1052"/>
      <c r="D3" s="1042" t="s">
        <v>437</v>
      </c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4"/>
      <c r="V3" s="1045" t="s">
        <v>438</v>
      </c>
      <c r="W3" s="1047" t="s">
        <v>439</v>
      </c>
      <c r="X3" s="1042" t="s">
        <v>440</v>
      </c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3"/>
      <c r="AM3" s="1043"/>
      <c r="AN3" s="1043"/>
      <c r="AO3" s="1043"/>
      <c r="AP3" s="1043"/>
      <c r="AQ3" s="1043"/>
      <c r="AR3" s="1043"/>
      <c r="AS3" s="1043"/>
      <c r="AT3" s="1043"/>
      <c r="AU3" s="1043"/>
      <c r="AV3" s="1043"/>
      <c r="AW3" s="1044"/>
      <c r="AX3" s="1045" t="s">
        <v>441</v>
      </c>
      <c r="AY3" s="1047" t="s">
        <v>442</v>
      </c>
      <c r="AZ3" s="1045" t="s">
        <v>443</v>
      </c>
      <c r="BA3" s="1047" t="s">
        <v>444</v>
      </c>
      <c r="BB3" s="1055" t="s">
        <v>445</v>
      </c>
      <c r="BC3" s="1057" t="s">
        <v>275</v>
      </c>
      <c r="BD3" s="1058" t="s">
        <v>446</v>
      </c>
    </row>
    <row r="4" spans="1:56" s="59" customFormat="1" ht="103.5" customHeight="1">
      <c r="A4" s="1050"/>
      <c r="B4" s="1053"/>
      <c r="C4" s="1054"/>
      <c r="D4" s="1035" t="s">
        <v>447</v>
      </c>
      <c r="E4" s="1036"/>
      <c r="F4" s="1035" t="s">
        <v>189</v>
      </c>
      <c r="G4" s="1036"/>
      <c r="H4" s="1035" t="s">
        <v>448</v>
      </c>
      <c r="I4" s="1036"/>
      <c r="J4" s="1035" t="s">
        <v>449</v>
      </c>
      <c r="K4" s="1036"/>
      <c r="L4" s="1035" t="s">
        <v>450</v>
      </c>
      <c r="M4" s="1036"/>
      <c r="N4" s="1035" t="s">
        <v>451</v>
      </c>
      <c r="O4" s="1036"/>
      <c r="P4" s="1035" t="s">
        <v>452</v>
      </c>
      <c r="Q4" s="1036"/>
      <c r="R4" s="1035" t="s">
        <v>453</v>
      </c>
      <c r="S4" s="1036"/>
      <c r="T4" s="1035" t="s">
        <v>218</v>
      </c>
      <c r="U4" s="1036"/>
      <c r="V4" s="1046"/>
      <c r="W4" s="1048"/>
      <c r="X4" s="1035" t="s">
        <v>454</v>
      </c>
      <c r="Y4" s="1036"/>
      <c r="Z4" s="1035" t="s">
        <v>341</v>
      </c>
      <c r="AA4" s="1036"/>
      <c r="AB4" s="1035" t="s">
        <v>336</v>
      </c>
      <c r="AC4" s="1036"/>
      <c r="AD4" s="1035" t="s">
        <v>455</v>
      </c>
      <c r="AE4" s="1036"/>
      <c r="AF4" s="1035" t="s">
        <v>456</v>
      </c>
      <c r="AG4" s="1036"/>
      <c r="AH4" s="1035" t="s">
        <v>457</v>
      </c>
      <c r="AI4" s="1036"/>
      <c r="AJ4" s="1035" t="s">
        <v>458</v>
      </c>
      <c r="AK4" s="1036"/>
      <c r="AL4" s="1035" t="s">
        <v>459</v>
      </c>
      <c r="AM4" s="1036"/>
      <c r="AN4" s="1035" t="s">
        <v>245</v>
      </c>
      <c r="AO4" s="1036"/>
      <c r="AP4" s="1035" t="s">
        <v>460</v>
      </c>
      <c r="AQ4" s="1036"/>
      <c r="AR4" s="1035" t="s">
        <v>461</v>
      </c>
      <c r="AS4" s="1036"/>
      <c r="AT4" s="1035" t="s">
        <v>462</v>
      </c>
      <c r="AU4" s="1036"/>
      <c r="AV4" s="1035" t="s">
        <v>463</v>
      </c>
      <c r="AW4" s="1036"/>
      <c r="AX4" s="1046"/>
      <c r="AY4" s="1048"/>
      <c r="AZ4" s="1046"/>
      <c r="BA4" s="1048"/>
      <c r="BB4" s="1056"/>
      <c r="BC4" s="1035"/>
      <c r="BD4" s="1059"/>
    </row>
    <row r="5" spans="1:56" s="59" customFormat="1" ht="18" customHeight="1">
      <c r="A5" s="1037" t="s">
        <v>14</v>
      </c>
      <c r="B5" s="1038"/>
      <c r="C5" s="1039"/>
      <c r="D5" s="239">
        <v>3</v>
      </c>
      <c r="E5" s="239"/>
      <c r="F5" s="239">
        <v>2</v>
      </c>
      <c r="G5" s="239"/>
      <c r="H5" s="239">
        <v>3</v>
      </c>
      <c r="I5" s="239"/>
      <c r="J5" s="239">
        <v>2</v>
      </c>
      <c r="K5" s="239"/>
      <c r="L5" s="239">
        <v>2</v>
      </c>
      <c r="M5" s="239"/>
      <c r="N5" s="239">
        <v>3</v>
      </c>
      <c r="O5" s="239"/>
      <c r="P5" s="239">
        <v>3</v>
      </c>
      <c r="Q5" s="239"/>
      <c r="R5" s="240">
        <v>3</v>
      </c>
      <c r="S5" s="240"/>
      <c r="T5" s="240">
        <v>2</v>
      </c>
      <c r="U5" s="240"/>
      <c r="V5" s="241">
        <f>SUM(D5:T5)</f>
        <v>23</v>
      </c>
      <c r="W5" s="242">
        <f>SUM(D5:T5)</f>
        <v>23</v>
      </c>
      <c r="X5" s="239">
        <v>1</v>
      </c>
      <c r="Y5" s="239"/>
      <c r="Z5" s="239">
        <v>2</v>
      </c>
      <c r="AA5" s="239"/>
      <c r="AB5" s="239">
        <v>3</v>
      </c>
      <c r="AC5" s="239"/>
      <c r="AD5" s="239">
        <v>1</v>
      </c>
      <c r="AE5" s="239"/>
      <c r="AF5" s="239">
        <v>1</v>
      </c>
      <c r="AG5" s="239"/>
      <c r="AH5" s="239">
        <v>2</v>
      </c>
      <c r="AI5" s="239"/>
      <c r="AJ5" s="239">
        <v>2</v>
      </c>
      <c r="AK5" s="239"/>
      <c r="AL5" s="240">
        <v>2</v>
      </c>
      <c r="AM5" s="240"/>
      <c r="AN5" s="240">
        <v>2</v>
      </c>
      <c r="AO5" s="240"/>
      <c r="AP5" s="240">
        <v>2</v>
      </c>
      <c r="AQ5" s="240"/>
      <c r="AR5" s="240">
        <v>2</v>
      </c>
      <c r="AS5" s="240"/>
      <c r="AT5" s="240">
        <v>2</v>
      </c>
      <c r="AU5" s="240"/>
      <c r="AV5" s="240">
        <v>2</v>
      </c>
      <c r="AW5" s="240"/>
      <c r="AX5" s="241">
        <f>SUM(X5:AV5)</f>
        <v>24</v>
      </c>
      <c r="AY5" s="241">
        <f>SUM(X5:AV5)</f>
        <v>24</v>
      </c>
      <c r="AZ5" s="241">
        <f>SUM(Z5:AX5)</f>
        <v>47</v>
      </c>
      <c r="BA5" s="241">
        <f>SUM(Z5:AX5)</f>
        <v>47</v>
      </c>
      <c r="BB5" s="1056"/>
      <c r="BC5" s="1035"/>
      <c r="BD5" s="1059"/>
    </row>
    <row r="6" spans="1:56" s="2" customFormat="1" ht="18" customHeight="1">
      <c r="A6" s="246">
        <v>1</v>
      </c>
      <c r="B6" s="247" t="s">
        <v>109</v>
      </c>
      <c r="C6" s="248" t="s">
        <v>20</v>
      </c>
      <c r="D6" s="249">
        <v>7.4</v>
      </c>
      <c r="E6" s="249">
        <v>3</v>
      </c>
      <c r="F6" s="250">
        <v>6.1</v>
      </c>
      <c r="G6" s="249">
        <v>2</v>
      </c>
      <c r="H6" s="250">
        <v>6.5</v>
      </c>
      <c r="I6" s="249">
        <v>2.5</v>
      </c>
      <c r="J6" s="250">
        <v>5</v>
      </c>
      <c r="K6" s="249">
        <v>1.5</v>
      </c>
      <c r="L6" s="250">
        <v>7.2</v>
      </c>
      <c r="M6" s="249">
        <v>3</v>
      </c>
      <c r="N6" s="250">
        <v>6.1</v>
      </c>
      <c r="O6" s="249">
        <v>2</v>
      </c>
      <c r="P6" s="250">
        <v>6.8</v>
      </c>
      <c r="Q6" s="249">
        <v>2.5</v>
      </c>
      <c r="R6" s="251">
        <v>6.7</v>
      </c>
      <c r="S6" s="249">
        <v>2.5</v>
      </c>
      <c r="T6" s="251">
        <v>6</v>
      </c>
      <c r="U6" s="249">
        <v>2</v>
      </c>
      <c r="V6" s="252">
        <f>(T6*2+R6*3+P6*3+N6*3+L6*2+J6*2+H6*3+F6*2+D6*3)/23</f>
        <v>6.482608695652175</v>
      </c>
      <c r="W6" s="253">
        <f>(U6*2+S6*3+Q6*3+O6*3+M6*2+K6*2+I6*3+G6*2+E6*3)/23</f>
        <v>2.369565217391304</v>
      </c>
      <c r="X6" s="254">
        <v>7.2</v>
      </c>
      <c r="Y6" s="254">
        <v>3</v>
      </c>
      <c r="Z6" s="254">
        <v>6</v>
      </c>
      <c r="AA6" s="254">
        <v>2</v>
      </c>
      <c r="AB6" s="254">
        <v>7</v>
      </c>
      <c r="AC6" s="254">
        <v>3</v>
      </c>
      <c r="AD6" s="254">
        <v>8.2</v>
      </c>
      <c r="AE6" s="254">
        <v>3.5</v>
      </c>
      <c r="AF6" s="254">
        <v>7</v>
      </c>
      <c r="AG6" s="254">
        <v>3</v>
      </c>
      <c r="AH6" s="254">
        <v>6.8</v>
      </c>
      <c r="AI6" s="254">
        <v>2.5</v>
      </c>
      <c r="AJ6" s="254">
        <v>7</v>
      </c>
      <c r="AK6" s="254">
        <v>3</v>
      </c>
      <c r="AL6" s="255">
        <v>6.6</v>
      </c>
      <c r="AM6" s="254">
        <v>2.5</v>
      </c>
      <c r="AN6" s="255">
        <v>5.3</v>
      </c>
      <c r="AO6" s="254">
        <v>1.5</v>
      </c>
      <c r="AP6" s="255">
        <v>5.7</v>
      </c>
      <c r="AQ6" s="254">
        <v>2</v>
      </c>
      <c r="AR6" s="255">
        <v>6.3</v>
      </c>
      <c r="AS6" s="254">
        <v>2</v>
      </c>
      <c r="AT6" s="255">
        <v>7</v>
      </c>
      <c r="AU6" s="254">
        <v>3</v>
      </c>
      <c r="AV6" s="255">
        <v>6.3</v>
      </c>
      <c r="AW6" s="254">
        <v>2</v>
      </c>
      <c r="AX6" s="252">
        <f>(AV6*2+AT6*2+AR6*2+AP6*2+AN6*2+AL6*2+AJ6*2+AH6*2+AF6+AD6+AB6*3+Z6*2+X6)/24</f>
        <v>6.558333333333333</v>
      </c>
      <c r="AY6" s="253">
        <f>(AW6*2+AU6*2+AS6*2+AQ6*2+AO6*2+AM6*2+AK6*2+AI6*2+AG6+AE6+AC6*3+AA6*2+Y6)/24</f>
        <v>2.4791666666666665</v>
      </c>
      <c r="AZ6" s="253">
        <f>(AX6*24+V6*23)/47</f>
        <v>6.5212765957446805</v>
      </c>
      <c r="BA6" s="253">
        <f>(AY6*24+W6*23)/47</f>
        <v>2.425531914893617</v>
      </c>
      <c r="BB6" s="254" t="s">
        <v>17</v>
      </c>
      <c r="BC6" s="256" t="s">
        <v>325</v>
      </c>
      <c r="BD6" s="243"/>
    </row>
    <row r="7" spans="1:56" s="2" customFormat="1" ht="18" customHeight="1">
      <c r="A7" s="257">
        <v>2</v>
      </c>
      <c r="B7" s="258" t="s">
        <v>153</v>
      </c>
      <c r="C7" s="259" t="s">
        <v>154</v>
      </c>
      <c r="D7" s="260">
        <v>4.8</v>
      </c>
      <c r="E7" s="261">
        <v>1</v>
      </c>
      <c r="F7" s="260">
        <v>5.1</v>
      </c>
      <c r="G7" s="261">
        <v>1.5</v>
      </c>
      <c r="H7" s="260">
        <v>6</v>
      </c>
      <c r="I7" s="261">
        <v>2</v>
      </c>
      <c r="J7" s="260">
        <v>5.7</v>
      </c>
      <c r="K7" s="261">
        <v>2</v>
      </c>
      <c r="L7" s="260">
        <v>5.2</v>
      </c>
      <c r="M7" s="261">
        <v>1.5</v>
      </c>
      <c r="N7" s="260">
        <v>6.2</v>
      </c>
      <c r="O7" s="261">
        <v>2</v>
      </c>
      <c r="P7" s="260">
        <v>6.5</v>
      </c>
      <c r="Q7" s="261">
        <v>2.5</v>
      </c>
      <c r="R7" s="262">
        <v>6.8</v>
      </c>
      <c r="S7" s="261">
        <v>2.5</v>
      </c>
      <c r="T7" s="262">
        <v>6.2</v>
      </c>
      <c r="U7" s="261">
        <v>2</v>
      </c>
      <c r="V7" s="263">
        <f aca="true" t="shared" si="0" ref="V7:W24">(T7*2+R7*3+P7*3+N7*3+L7*2+J7*2+H7*3+F7*2+D7*3)/23</f>
        <v>5.882608695652174</v>
      </c>
      <c r="W7" s="253">
        <f>(U7*2+S7*3+Q7*3+O7*3+M7*2+K7*2+I7*3+G7*2+E7*3)/23</f>
        <v>1.9130434782608696</v>
      </c>
      <c r="X7" s="264">
        <v>3.4</v>
      </c>
      <c r="Y7" s="264">
        <v>0</v>
      </c>
      <c r="Z7" s="264">
        <v>6.6</v>
      </c>
      <c r="AA7" s="264">
        <v>2.5</v>
      </c>
      <c r="AB7" s="264">
        <v>5.6</v>
      </c>
      <c r="AC7" s="264">
        <v>2</v>
      </c>
      <c r="AD7" s="264">
        <v>6.2</v>
      </c>
      <c r="AE7" s="264">
        <v>2</v>
      </c>
      <c r="AF7" s="264">
        <v>6.5</v>
      </c>
      <c r="AG7" s="264">
        <v>2.5</v>
      </c>
      <c r="AH7" s="264">
        <v>2.9</v>
      </c>
      <c r="AI7" s="264">
        <v>0</v>
      </c>
      <c r="AJ7" s="264">
        <v>6.2</v>
      </c>
      <c r="AK7" s="264">
        <v>2</v>
      </c>
      <c r="AL7" s="265">
        <v>2.6</v>
      </c>
      <c r="AM7" s="264">
        <v>0</v>
      </c>
      <c r="AN7" s="265">
        <v>4.5</v>
      </c>
      <c r="AO7" s="264">
        <v>1</v>
      </c>
      <c r="AP7" s="265">
        <v>5.7</v>
      </c>
      <c r="AQ7" s="264">
        <v>2</v>
      </c>
      <c r="AR7" s="265">
        <v>2.1</v>
      </c>
      <c r="AS7" s="264">
        <v>0</v>
      </c>
      <c r="AT7" s="265">
        <v>3.5</v>
      </c>
      <c r="AU7" s="264">
        <v>0</v>
      </c>
      <c r="AV7" s="265">
        <v>3.8</v>
      </c>
      <c r="AW7" s="264">
        <v>0</v>
      </c>
      <c r="AX7" s="252">
        <f aca="true" t="shared" si="1" ref="AX7:AY39">(AV7*2+AT7*2+AR7*2+AP7*2+AN7*2+AL7*2+AJ7*2+AH7*2+AF7+AD7+AB7*3+Z7*2+X7)/24</f>
        <v>4.529166666666667</v>
      </c>
      <c r="AY7" s="253">
        <f t="shared" si="1"/>
        <v>1.0625</v>
      </c>
      <c r="AZ7" s="253">
        <f>(AX7*24+V7*23)/47</f>
        <v>5.191489361702128</v>
      </c>
      <c r="BA7" s="253">
        <f aca="true" t="shared" si="2" ref="BA7:BA39">(AY7*24+W7*23)/47</f>
        <v>1.4787234042553192</v>
      </c>
      <c r="BB7" s="264" t="s">
        <v>21</v>
      </c>
      <c r="BC7" s="266" t="s">
        <v>140</v>
      </c>
      <c r="BD7" s="244"/>
    </row>
    <row r="8" spans="1:56" s="2" customFormat="1" ht="18" customHeight="1">
      <c r="A8" s="257">
        <f aca="true" t="shared" si="3" ref="A8:A24">A7+1</f>
        <v>3</v>
      </c>
      <c r="B8" s="258" t="s">
        <v>155</v>
      </c>
      <c r="C8" s="259" t="s">
        <v>95</v>
      </c>
      <c r="D8" s="260">
        <v>4.4</v>
      </c>
      <c r="E8" s="261">
        <v>1</v>
      </c>
      <c r="F8" s="260">
        <v>5.1</v>
      </c>
      <c r="G8" s="261">
        <v>1.5</v>
      </c>
      <c r="H8" s="260">
        <v>5.8</v>
      </c>
      <c r="I8" s="261">
        <v>2</v>
      </c>
      <c r="J8" s="260">
        <v>5.5</v>
      </c>
      <c r="K8" s="261">
        <v>2</v>
      </c>
      <c r="L8" s="260">
        <v>6.9</v>
      </c>
      <c r="M8" s="261">
        <v>2.5</v>
      </c>
      <c r="N8" s="260">
        <v>6.2</v>
      </c>
      <c r="O8" s="261">
        <v>2</v>
      </c>
      <c r="P8" s="260">
        <v>6.6</v>
      </c>
      <c r="Q8" s="261">
        <v>2.5</v>
      </c>
      <c r="R8" s="262">
        <v>6.1</v>
      </c>
      <c r="S8" s="261">
        <v>2</v>
      </c>
      <c r="T8" s="262">
        <v>4.5</v>
      </c>
      <c r="U8" s="261">
        <v>1</v>
      </c>
      <c r="V8" s="263">
        <f t="shared" si="0"/>
        <v>5.708695652173913</v>
      </c>
      <c r="W8" s="253">
        <f t="shared" si="0"/>
        <v>1.8478260869565217</v>
      </c>
      <c r="X8" s="264">
        <v>6.9</v>
      </c>
      <c r="Y8" s="264">
        <v>2.5</v>
      </c>
      <c r="Z8" s="264">
        <v>3.8</v>
      </c>
      <c r="AA8" s="264">
        <v>0</v>
      </c>
      <c r="AB8" s="264">
        <v>6.4</v>
      </c>
      <c r="AC8" s="264">
        <v>2</v>
      </c>
      <c r="AD8" s="264">
        <v>5.8</v>
      </c>
      <c r="AE8" s="264">
        <v>2</v>
      </c>
      <c r="AF8" s="264">
        <v>7.1</v>
      </c>
      <c r="AG8" s="264">
        <v>3</v>
      </c>
      <c r="AH8" s="264">
        <v>4.1</v>
      </c>
      <c r="AI8" s="264">
        <v>1</v>
      </c>
      <c r="AJ8" s="264">
        <v>6.1</v>
      </c>
      <c r="AK8" s="264">
        <v>2</v>
      </c>
      <c r="AL8" s="265">
        <v>6.5</v>
      </c>
      <c r="AM8" s="264">
        <v>2.5</v>
      </c>
      <c r="AN8" s="265">
        <v>5.6</v>
      </c>
      <c r="AO8" s="264">
        <v>2</v>
      </c>
      <c r="AP8" s="265">
        <v>6.8</v>
      </c>
      <c r="AQ8" s="264">
        <v>2.5</v>
      </c>
      <c r="AR8" s="265">
        <v>3.9</v>
      </c>
      <c r="AS8" s="264">
        <v>0</v>
      </c>
      <c r="AT8" s="265">
        <v>3.5</v>
      </c>
      <c r="AU8" s="264">
        <v>0</v>
      </c>
      <c r="AV8" s="265">
        <v>5.8</v>
      </c>
      <c r="AW8" s="264">
        <v>2</v>
      </c>
      <c r="AX8" s="252">
        <f t="shared" si="1"/>
        <v>5.466666666666666</v>
      </c>
      <c r="AY8" s="253">
        <f t="shared" si="1"/>
        <v>1.5625</v>
      </c>
      <c r="AZ8" s="253">
        <f aca="true" t="shared" si="4" ref="AZ8:AZ39">(AX8*24+V8*23)/47</f>
        <v>5.585106382978723</v>
      </c>
      <c r="BA8" s="253">
        <f t="shared" si="2"/>
        <v>1.702127659574468</v>
      </c>
      <c r="BB8" s="264" t="s">
        <v>21</v>
      </c>
      <c r="BC8" s="266" t="s">
        <v>140</v>
      </c>
      <c r="BD8" s="244"/>
    </row>
    <row r="9" spans="1:56" s="2" customFormat="1" ht="18" customHeight="1">
      <c r="A9" s="257">
        <f t="shared" si="3"/>
        <v>4</v>
      </c>
      <c r="B9" s="258" t="s">
        <v>156</v>
      </c>
      <c r="C9" s="259" t="s">
        <v>95</v>
      </c>
      <c r="D9" s="260">
        <v>7.6</v>
      </c>
      <c r="E9" s="261">
        <v>3</v>
      </c>
      <c r="F9" s="260">
        <v>5.1</v>
      </c>
      <c r="G9" s="261">
        <v>1.5</v>
      </c>
      <c r="H9" s="260">
        <v>6.5</v>
      </c>
      <c r="I9" s="261">
        <v>2.5</v>
      </c>
      <c r="J9" s="260">
        <v>6.1</v>
      </c>
      <c r="K9" s="261">
        <v>2</v>
      </c>
      <c r="L9" s="260">
        <v>5</v>
      </c>
      <c r="M9" s="261">
        <v>1.5</v>
      </c>
      <c r="N9" s="260">
        <v>5.9</v>
      </c>
      <c r="O9" s="261">
        <v>2</v>
      </c>
      <c r="P9" s="260">
        <v>5.7</v>
      </c>
      <c r="Q9" s="261">
        <v>2</v>
      </c>
      <c r="R9" s="262">
        <v>6</v>
      </c>
      <c r="S9" s="261">
        <v>2</v>
      </c>
      <c r="T9" s="262">
        <v>6.1</v>
      </c>
      <c r="U9" s="261">
        <v>2</v>
      </c>
      <c r="V9" s="263">
        <f t="shared" si="0"/>
        <v>6.07391304347826</v>
      </c>
      <c r="W9" s="253">
        <f t="shared" si="0"/>
        <v>2.108695652173913</v>
      </c>
      <c r="X9" s="264">
        <v>3.6</v>
      </c>
      <c r="Y9" s="264">
        <v>0</v>
      </c>
      <c r="Z9" s="264">
        <v>7</v>
      </c>
      <c r="AA9" s="264">
        <v>3</v>
      </c>
      <c r="AB9" s="264">
        <v>2</v>
      </c>
      <c r="AC9" s="264">
        <v>0</v>
      </c>
      <c r="AD9" s="264">
        <v>5.8</v>
      </c>
      <c r="AE9" s="264">
        <v>2</v>
      </c>
      <c r="AF9" s="264">
        <v>6.6</v>
      </c>
      <c r="AG9" s="264">
        <v>2.5</v>
      </c>
      <c r="AH9" s="264">
        <v>5.5</v>
      </c>
      <c r="AI9" s="264">
        <v>2</v>
      </c>
      <c r="AJ9" s="264">
        <v>6.3</v>
      </c>
      <c r="AK9" s="264">
        <v>2</v>
      </c>
      <c r="AL9" s="265">
        <v>4</v>
      </c>
      <c r="AM9" s="264">
        <v>1</v>
      </c>
      <c r="AN9" s="265">
        <v>4.6</v>
      </c>
      <c r="AO9" s="264">
        <v>1</v>
      </c>
      <c r="AP9" s="265">
        <v>5.5</v>
      </c>
      <c r="AQ9" s="264">
        <v>2</v>
      </c>
      <c r="AR9" s="265">
        <v>5.5</v>
      </c>
      <c r="AS9" s="264">
        <v>2</v>
      </c>
      <c r="AT9" s="265">
        <v>3.7</v>
      </c>
      <c r="AU9" s="264">
        <v>0</v>
      </c>
      <c r="AV9" s="265">
        <v>3.4</v>
      </c>
      <c r="AW9" s="264">
        <v>0</v>
      </c>
      <c r="AX9" s="252">
        <f>(AV9*2+AT9*2+AR9*2+AP9*2+AN9*2+AL9*2+AJ9*2+AH9*2+AF9+AD9+AB9*3+Z9*2+X9)/24</f>
        <v>4.708333333333333</v>
      </c>
      <c r="AY9" s="253">
        <f t="shared" si="1"/>
        <v>1.2708333333333333</v>
      </c>
      <c r="AZ9" s="253">
        <f t="shared" si="4"/>
        <v>5.376595744680851</v>
      </c>
      <c r="BA9" s="253">
        <f t="shared" si="2"/>
        <v>1.6808510638297873</v>
      </c>
      <c r="BB9" s="264" t="s">
        <v>21</v>
      </c>
      <c r="BC9" s="266" t="s">
        <v>140</v>
      </c>
      <c r="BD9" s="244"/>
    </row>
    <row r="10" spans="1:56" s="2" customFormat="1" ht="18" customHeight="1">
      <c r="A10" s="257">
        <f t="shared" si="3"/>
        <v>5</v>
      </c>
      <c r="B10" s="258" t="s">
        <v>100</v>
      </c>
      <c r="C10" s="259" t="s">
        <v>157</v>
      </c>
      <c r="D10" s="260">
        <v>5.9</v>
      </c>
      <c r="E10" s="261">
        <v>2</v>
      </c>
      <c r="F10" s="260">
        <v>7</v>
      </c>
      <c r="G10" s="261">
        <v>3</v>
      </c>
      <c r="H10" s="260">
        <v>7.2</v>
      </c>
      <c r="I10" s="261">
        <v>3</v>
      </c>
      <c r="J10" s="260">
        <v>6.2</v>
      </c>
      <c r="K10" s="261">
        <v>2</v>
      </c>
      <c r="L10" s="260">
        <v>7.8</v>
      </c>
      <c r="M10" s="261">
        <v>3</v>
      </c>
      <c r="N10" s="260">
        <v>6.9</v>
      </c>
      <c r="O10" s="261">
        <v>2.5</v>
      </c>
      <c r="P10" s="260">
        <v>7</v>
      </c>
      <c r="Q10" s="261">
        <v>3</v>
      </c>
      <c r="R10" s="262">
        <v>7.6</v>
      </c>
      <c r="S10" s="261">
        <v>3</v>
      </c>
      <c r="T10" s="262">
        <v>6.5</v>
      </c>
      <c r="U10" s="261">
        <v>2.5</v>
      </c>
      <c r="V10" s="263">
        <f t="shared" si="0"/>
        <v>6.904347826086957</v>
      </c>
      <c r="W10" s="253">
        <f t="shared" si="0"/>
        <v>2.6739130434782608</v>
      </c>
      <c r="X10" s="264">
        <v>8.1</v>
      </c>
      <c r="Y10" s="264">
        <v>3.5</v>
      </c>
      <c r="Z10" s="264">
        <v>7.6</v>
      </c>
      <c r="AA10" s="264">
        <v>3</v>
      </c>
      <c r="AB10" s="264">
        <v>5.7</v>
      </c>
      <c r="AC10" s="264">
        <v>2</v>
      </c>
      <c r="AD10" s="264">
        <v>8.2</v>
      </c>
      <c r="AE10" s="264">
        <v>3.5</v>
      </c>
      <c r="AF10" s="264">
        <v>6.8</v>
      </c>
      <c r="AG10" s="264">
        <v>2.5</v>
      </c>
      <c r="AH10" s="264">
        <v>7</v>
      </c>
      <c r="AI10" s="264">
        <v>3</v>
      </c>
      <c r="AJ10" s="264">
        <v>8.1</v>
      </c>
      <c r="AK10" s="264">
        <v>3.5</v>
      </c>
      <c r="AL10" s="265">
        <v>7.3</v>
      </c>
      <c r="AM10" s="264">
        <v>3</v>
      </c>
      <c r="AN10" s="265">
        <v>6.3</v>
      </c>
      <c r="AO10" s="264">
        <v>2</v>
      </c>
      <c r="AP10" s="265">
        <v>5.8</v>
      </c>
      <c r="AQ10" s="264">
        <v>2</v>
      </c>
      <c r="AR10" s="265">
        <v>6.7</v>
      </c>
      <c r="AS10" s="264">
        <v>2.5</v>
      </c>
      <c r="AT10" s="265">
        <v>7.2</v>
      </c>
      <c r="AU10" s="264">
        <v>3</v>
      </c>
      <c r="AV10" s="265">
        <v>5.5</v>
      </c>
      <c r="AW10" s="264">
        <v>2</v>
      </c>
      <c r="AX10" s="252">
        <f t="shared" si="1"/>
        <v>6.8</v>
      </c>
      <c r="AY10" s="253">
        <f t="shared" si="1"/>
        <v>2.6458333333333335</v>
      </c>
      <c r="AZ10" s="253">
        <f t="shared" si="4"/>
        <v>6.851063829787234</v>
      </c>
      <c r="BA10" s="253">
        <f t="shared" si="2"/>
        <v>2.6595744680851063</v>
      </c>
      <c r="BB10" s="264" t="s">
        <v>140</v>
      </c>
      <c r="BC10" s="266" t="s">
        <v>325</v>
      </c>
      <c r="BD10" s="244"/>
    </row>
    <row r="11" spans="1:56" s="2" customFormat="1" ht="18" customHeight="1">
      <c r="A11" s="257">
        <f t="shared" si="3"/>
        <v>6</v>
      </c>
      <c r="B11" s="258" t="s">
        <v>158</v>
      </c>
      <c r="C11" s="259" t="s">
        <v>159</v>
      </c>
      <c r="D11" s="260">
        <v>5.1</v>
      </c>
      <c r="E11" s="261">
        <v>1.5</v>
      </c>
      <c r="F11" s="260">
        <v>6.5</v>
      </c>
      <c r="G11" s="261">
        <v>2.5</v>
      </c>
      <c r="H11" s="260">
        <v>6.2</v>
      </c>
      <c r="I11" s="261">
        <v>2</v>
      </c>
      <c r="J11" s="260">
        <v>5.5</v>
      </c>
      <c r="K11" s="261">
        <v>2</v>
      </c>
      <c r="L11" s="260">
        <v>6.7</v>
      </c>
      <c r="M11" s="261">
        <v>2.5</v>
      </c>
      <c r="N11" s="260">
        <v>5.7</v>
      </c>
      <c r="O11" s="261">
        <v>2</v>
      </c>
      <c r="P11" s="260">
        <v>6.3</v>
      </c>
      <c r="Q11" s="261">
        <v>2</v>
      </c>
      <c r="R11" s="262">
        <v>6.8</v>
      </c>
      <c r="S11" s="261">
        <v>2.5</v>
      </c>
      <c r="T11" s="262">
        <v>5.5</v>
      </c>
      <c r="U11" s="261">
        <v>2</v>
      </c>
      <c r="V11" s="263">
        <f>(T11*2+R11*3+P11*3+N11*3+L11*2+J11*2+H11*3+F11*2+D11*3)/23</f>
        <v>6.030434782608697</v>
      </c>
      <c r="W11" s="253">
        <f t="shared" si="0"/>
        <v>2.0869565217391304</v>
      </c>
      <c r="X11" s="264">
        <v>2.4</v>
      </c>
      <c r="Y11" s="264">
        <v>0</v>
      </c>
      <c r="Z11" s="264">
        <v>5.8</v>
      </c>
      <c r="AA11" s="264">
        <v>2</v>
      </c>
      <c r="AB11" s="264">
        <v>2</v>
      </c>
      <c r="AC11" s="264">
        <v>0</v>
      </c>
      <c r="AD11" s="264">
        <v>5.6</v>
      </c>
      <c r="AE11" s="264">
        <v>2</v>
      </c>
      <c r="AF11" s="264">
        <v>6.5</v>
      </c>
      <c r="AG11" s="264">
        <v>2.5</v>
      </c>
      <c r="AH11" s="264">
        <v>3.2</v>
      </c>
      <c r="AI11" s="264">
        <v>0</v>
      </c>
      <c r="AJ11" s="264">
        <v>6.2</v>
      </c>
      <c r="AK11" s="264">
        <v>2</v>
      </c>
      <c r="AL11" s="265">
        <v>3.6</v>
      </c>
      <c r="AM11" s="264">
        <v>0</v>
      </c>
      <c r="AN11" s="265">
        <v>4.4</v>
      </c>
      <c r="AO11" s="264">
        <v>1</v>
      </c>
      <c r="AP11" s="265">
        <v>5.7</v>
      </c>
      <c r="AQ11" s="264">
        <v>2</v>
      </c>
      <c r="AR11" s="265">
        <v>3.9</v>
      </c>
      <c r="AS11" s="264">
        <v>0</v>
      </c>
      <c r="AT11" s="265">
        <v>3.2</v>
      </c>
      <c r="AU11" s="264">
        <v>0</v>
      </c>
      <c r="AV11" s="265">
        <v>3.7</v>
      </c>
      <c r="AW11" s="264">
        <v>0</v>
      </c>
      <c r="AX11" s="252">
        <f t="shared" si="1"/>
        <v>4.1625</v>
      </c>
      <c r="AY11" s="253">
        <f t="shared" si="1"/>
        <v>0.7708333333333334</v>
      </c>
      <c r="AZ11" s="253">
        <f t="shared" si="4"/>
        <v>5.076595744680851</v>
      </c>
      <c r="BA11" s="253">
        <f t="shared" si="2"/>
        <v>1.4148936170212767</v>
      </c>
      <c r="BB11" s="264" t="s">
        <v>21</v>
      </c>
      <c r="BC11" s="266" t="s">
        <v>140</v>
      </c>
      <c r="BD11" s="244"/>
    </row>
    <row r="12" spans="1:56" s="2" customFormat="1" ht="18" customHeight="1">
      <c r="A12" s="257">
        <f>A11+1</f>
        <v>7</v>
      </c>
      <c r="B12" s="258" t="s">
        <v>160</v>
      </c>
      <c r="C12" s="259" t="s">
        <v>143</v>
      </c>
      <c r="D12" s="260">
        <v>7.4</v>
      </c>
      <c r="E12" s="261">
        <v>3</v>
      </c>
      <c r="F12" s="260">
        <v>7.4</v>
      </c>
      <c r="G12" s="261">
        <v>3</v>
      </c>
      <c r="H12" s="260">
        <v>6.5</v>
      </c>
      <c r="I12" s="261">
        <v>2.5</v>
      </c>
      <c r="J12" s="260">
        <v>5.6</v>
      </c>
      <c r="K12" s="261">
        <v>2</v>
      </c>
      <c r="L12" s="260">
        <v>6.3</v>
      </c>
      <c r="M12" s="261">
        <v>2</v>
      </c>
      <c r="N12" s="260">
        <v>5.2</v>
      </c>
      <c r="O12" s="261">
        <v>1.5</v>
      </c>
      <c r="P12" s="260">
        <v>6.5</v>
      </c>
      <c r="Q12" s="261">
        <v>2</v>
      </c>
      <c r="R12" s="262">
        <v>6</v>
      </c>
      <c r="S12" s="261">
        <v>2</v>
      </c>
      <c r="T12" s="262">
        <v>6.2</v>
      </c>
      <c r="U12" s="261">
        <v>2</v>
      </c>
      <c r="V12" s="263">
        <f t="shared" si="0"/>
        <v>6.339130434782609</v>
      </c>
      <c r="W12" s="253">
        <f t="shared" si="0"/>
        <v>2.217391304347826</v>
      </c>
      <c r="X12" s="264">
        <v>3.3</v>
      </c>
      <c r="Y12" s="264">
        <v>0</v>
      </c>
      <c r="Z12" s="264">
        <v>3.6</v>
      </c>
      <c r="AA12" s="264">
        <v>0</v>
      </c>
      <c r="AB12" s="264">
        <v>2</v>
      </c>
      <c r="AC12" s="264">
        <v>0</v>
      </c>
      <c r="AD12" s="264">
        <v>2.4</v>
      </c>
      <c r="AE12" s="264">
        <v>0</v>
      </c>
      <c r="AF12" s="264">
        <v>6.7</v>
      </c>
      <c r="AG12" s="264">
        <v>2.5</v>
      </c>
      <c r="AH12" s="264">
        <v>2</v>
      </c>
      <c r="AI12" s="264">
        <v>0</v>
      </c>
      <c r="AJ12" s="264">
        <v>6</v>
      </c>
      <c r="AK12" s="264">
        <v>2</v>
      </c>
      <c r="AL12" s="265">
        <v>2.1</v>
      </c>
      <c r="AM12" s="264">
        <v>0</v>
      </c>
      <c r="AN12" s="265">
        <v>3.8</v>
      </c>
      <c r="AO12" s="264">
        <v>0</v>
      </c>
      <c r="AP12" s="265">
        <v>0</v>
      </c>
      <c r="AQ12" s="264">
        <v>0</v>
      </c>
      <c r="AR12" s="265">
        <v>1.5</v>
      </c>
      <c r="AS12" s="264">
        <v>0</v>
      </c>
      <c r="AT12" s="265">
        <v>2.7</v>
      </c>
      <c r="AU12" s="264">
        <v>0</v>
      </c>
      <c r="AV12" s="265">
        <v>2.3</v>
      </c>
      <c r="AW12" s="264">
        <v>0</v>
      </c>
      <c r="AX12" s="252">
        <f t="shared" si="1"/>
        <v>2.766666666666667</v>
      </c>
      <c r="AY12" s="253">
        <f t="shared" si="1"/>
        <v>0.2708333333333333</v>
      </c>
      <c r="AZ12" s="253">
        <f t="shared" si="4"/>
        <v>4.514893617021277</v>
      </c>
      <c r="BA12" s="253">
        <f t="shared" si="2"/>
        <v>1.2234042553191489</v>
      </c>
      <c r="BB12" s="264" t="s">
        <v>21</v>
      </c>
      <c r="BC12" s="266" t="s">
        <v>140</v>
      </c>
      <c r="BD12" s="244"/>
    </row>
    <row r="13" spans="1:56" s="2" customFormat="1" ht="18" customHeight="1">
      <c r="A13" s="257">
        <f t="shared" si="3"/>
        <v>8</v>
      </c>
      <c r="B13" s="258" t="s">
        <v>161</v>
      </c>
      <c r="C13" s="259" t="s">
        <v>143</v>
      </c>
      <c r="D13" s="260">
        <v>5</v>
      </c>
      <c r="E13" s="261">
        <v>1.5</v>
      </c>
      <c r="F13" s="260">
        <v>6.8</v>
      </c>
      <c r="G13" s="261">
        <v>2.5</v>
      </c>
      <c r="H13" s="260">
        <v>6.9</v>
      </c>
      <c r="I13" s="261">
        <v>2.5</v>
      </c>
      <c r="J13" s="260">
        <v>5.2</v>
      </c>
      <c r="K13" s="261">
        <v>1.5</v>
      </c>
      <c r="L13" s="260">
        <v>6.9</v>
      </c>
      <c r="M13" s="261">
        <v>2.5</v>
      </c>
      <c r="N13" s="260">
        <v>6</v>
      </c>
      <c r="O13" s="261">
        <v>2</v>
      </c>
      <c r="P13" s="260">
        <v>6.6</v>
      </c>
      <c r="Q13" s="261">
        <v>2.5</v>
      </c>
      <c r="R13" s="262">
        <v>6.7</v>
      </c>
      <c r="S13" s="261">
        <v>2.5</v>
      </c>
      <c r="T13" s="262">
        <v>6.6</v>
      </c>
      <c r="U13" s="261">
        <v>2.5</v>
      </c>
      <c r="V13" s="263">
        <f t="shared" si="0"/>
        <v>6.28695652173913</v>
      </c>
      <c r="W13" s="253">
        <f t="shared" si="0"/>
        <v>2.217391304347826</v>
      </c>
      <c r="X13" s="264">
        <v>5.5</v>
      </c>
      <c r="Y13" s="264">
        <v>2</v>
      </c>
      <c r="Z13" s="264">
        <v>7.2</v>
      </c>
      <c r="AA13" s="264">
        <v>3</v>
      </c>
      <c r="AB13" s="264">
        <v>7.1</v>
      </c>
      <c r="AC13" s="264">
        <v>3</v>
      </c>
      <c r="AD13" s="264">
        <v>6.2</v>
      </c>
      <c r="AE13" s="264">
        <v>2</v>
      </c>
      <c r="AF13" s="264">
        <v>7.2</v>
      </c>
      <c r="AG13" s="264">
        <v>3</v>
      </c>
      <c r="AH13" s="264">
        <v>6.1</v>
      </c>
      <c r="AI13" s="264">
        <v>2</v>
      </c>
      <c r="AJ13" s="264">
        <v>7.8</v>
      </c>
      <c r="AK13" s="264">
        <v>3</v>
      </c>
      <c r="AL13" s="265">
        <v>6.8</v>
      </c>
      <c r="AM13" s="264">
        <v>2.5</v>
      </c>
      <c r="AN13" s="265">
        <v>6.4</v>
      </c>
      <c r="AO13" s="264">
        <v>2</v>
      </c>
      <c r="AP13" s="265">
        <v>7.7</v>
      </c>
      <c r="AQ13" s="264">
        <v>3</v>
      </c>
      <c r="AR13" s="265">
        <v>6.5</v>
      </c>
      <c r="AS13" s="264">
        <v>2.5</v>
      </c>
      <c r="AT13" s="265">
        <v>6</v>
      </c>
      <c r="AU13" s="264">
        <v>2</v>
      </c>
      <c r="AV13" s="265">
        <v>7.2</v>
      </c>
      <c r="AW13" s="264">
        <v>3</v>
      </c>
      <c r="AX13" s="252">
        <f t="shared" si="1"/>
        <v>6.816666666666666</v>
      </c>
      <c r="AY13" s="253">
        <f t="shared" si="1"/>
        <v>2.5833333333333335</v>
      </c>
      <c r="AZ13" s="253">
        <f t="shared" si="4"/>
        <v>6.557446808510638</v>
      </c>
      <c r="BA13" s="253">
        <f t="shared" si="2"/>
        <v>2.404255319148936</v>
      </c>
      <c r="BB13" s="264" t="s">
        <v>17</v>
      </c>
      <c r="BC13" s="266" t="s">
        <v>325</v>
      </c>
      <c r="BD13" s="244"/>
    </row>
    <row r="14" spans="1:56" s="2" customFormat="1" ht="18" customHeight="1">
      <c r="A14" s="257">
        <f>A13+1</f>
        <v>9</v>
      </c>
      <c r="B14" s="258" t="s">
        <v>162</v>
      </c>
      <c r="C14" s="259" t="s">
        <v>41</v>
      </c>
      <c r="D14" s="260">
        <v>4.6</v>
      </c>
      <c r="E14" s="261">
        <v>1</v>
      </c>
      <c r="F14" s="260">
        <v>5.7</v>
      </c>
      <c r="G14" s="261">
        <v>2</v>
      </c>
      <c r="H14" s="260">
        <v>5.8</v>
      </c>
      <c r="I14" s="261">
        <v>2</v>
      </c>
      <c r="J14" s="260">
        <v>5.3</v>
      </c>
      <c r="K14" s="261">
        <v>1.5</v>
      </c>
      <c r="L14" s="260">
        <v>4</v>
      </c>
      <c r="M14" s="261">
        <v>1</v>
      </c>
      <c r="N14" s="260">
        <v>6</v>
      </c>
      <c r="O14" s="261">
        <v>2</v>
      </c>
      <c r="P14" s="260">
        <v>5.8</v>
      </c>
      <c r="Q14" s="261">
        <v>2</v>
      </c>
      <c r="R14" s="262">
        <v>6.4</v>
      </c>
      <c r="S14" s="261">
        <v>2</v>
      </c>
      <c r="T14" s="262">
        <v>4</v>
      </c>
      <c r="U14" s="261">
        <v>1</v>
      </c>
      <c r="V14" s="263">
        <f t="shared" si="0"/>
        <v>5.3826086956521735</v>
      </c>
      <c r="W14" s="253">
        <f t="shared" si="0"/>
        <v>1.6521739130434783</v>
      </c>
      <c r="X14" s="264">
        <v>7.8</v>
      </c>
      <c r="Y14" s="264">
        <v>3</v>
      </c>
      <c r="Z14" s="264">
        <v>5.4</v>
      </c>
      <c r="AA14" s="264">
        <v>1.5</v>
      </c>
      <c r="AB14" s="264">
        <v>6.2</v>
      </c>
      <c r="AC14" s="264">
        <v>2</v>
      </c>
      <c r="AD14" s="264">
        <v>7.4</v>
      </c>
      <c r="AE14" s="264">
        <v>3</v>
      </c>
      <c r="AF14" s="264">
        <v>6.9</v>
      </c>
      <c r="AG14" s="264">
        <v>2.5</v>
      </c>
      <c r="AH14" s="264">
        <v>4.3</v>
      </c>
      <c r="AI14" s="264">
        <v>1</v>
      </c>
      <c r="AJ14" s="264">
        <v>7.1</v>
      </c>
      <c r="AK14" s="264">
        <v>3</v>
      </c>
      <c r="AL14" s="265">
        <v>4.8</v>
      </c>
      <c r="AM14" s="264">
        <v>1</v>
      </c>
      <c r="AN14" s="265">
        <v>4.7</v>
      </c>
      <c r="AO14" s="264">
        <v>1</v>
      </c>
      <c r="AP14" s="265">
        <v>5.6</v>
      </c>
      <c r="AQ14" s="264">
        <v>2</v>
      </c>
      <c r="AR14" s="265">
        <v>6.8</v>
      </c>
      <c r="AS14" s="264">
        <v>2.5</v>
      </c>
      <c r="AT14" s="265">
        <v>3.1</v>
      </c>
      <c r="AU14" s="264">
        <v>0</v>
      </c>
      <c r="AV14" s="265">
        <v>4.1</v>
      </c>
      <c r="AW14" s="264">
        <v>1</v>
      </c>
      <c r="AX14" s="252">
        <f t="shared" si="1"/>
        <v>5.520833333333333</v>
      </c>
      <c r="AY14" s="253">
        <f t="shared" si="1"/>
        <v>1.6875</v>
      </c>
      <c r="AZ14" s="253">
        <f t="shared" si="4"/>
        <v>5.453191489361701</v>
      </c>
      <c r="BA14" s="253">
        <f t="shared" si="2"/>
        <v>1.6702127659574468</v>
      </c>
      <c r="BB14" s="264" t="s">
        <v>17</v>
      </c>
      <c r="BC14" s="266" t="s">
        <v>325</v>
      </c>
      <c r="BD14" s="244"/>
    </row>
    <row r="15" spans="1:56" s="2" customFormat="1" ht="18" customHeight="1">
      <c r="A15" s="257">
        <f t="shared" si="3"/>
        <v>10</v>
      </c>
      <c r="B15" s="267" t="s">
        <v>131</v>
      </c>
      <c r="C15" s="268" t="s">
        <v>163</v>
      </c>
      <c r="D15" s="260">
        <v>4.5</v>
      </c>
      <c r="E15" s="261">
        <v>1</v>
      </c>
      <c r="F15" s="260">
        <v>6.8</v>
      </c>
      <c r="G15" s="261">
        <v>2.5</v>
      </c>
      <c r="H15" s="260">
        <v>7</v>
      </c>
      <c r="I15" s="261">
        <v>3</v>
      </c>
      <c r="J15" s="260">
        <v>5.8</v>
      </c>
      <c r="K15" s="261">
        <v>2</v>
      </c>
      <c r="L15" s="260">
        <v>7.1</v>
      </c>
      <c r="M15" s="261">
        <v>3</v>
      </c>
      <c r="N15" s="260">
        <v>6.2</v>
      </c>
      <c r="O15" s="261">
        <v>2</v>
      </c>
      <c r="P15" s="260">
        <v>6.7</v>
      </c>
      <c r="Q15" s="261">
        <v>2.5</v>
      </c>
      <c r="R15" s="262">
        <v>6.9</v>
      </c>
      <c r="S15" s="261">
        <v>2.5</v>
      </c>
      <c r="T15" s="262">
        <v>6.6</v>
      </c>
      <c r="U15" s="261">
        <v>2.5</v>
      </c>
      <c r="V15" s="263">
        <f t="shared" si="0"/>
        <v>6.369565217391305</v>
      </c>
      <c r="W15" s="253">
        <f t="shared" si="0"/>
        <v>2.3043478260869565</v>
      </c>
      <c r="X15" s="264">
        <v>7.7</v>
      </c>
      <c r="Y15" s="264">
        <v>3</v>
      </c>
      <c r="Z15" s="264">
        <v>7.1</v>
      </c>
      <c r="AA15" s="264">
        <v>3</v>
      </c>
      <c r="AB15" s="264">
        <v>7.1</v>
      </c>
      <c r="AC15" s="264">
        <v>3</v>
      </c>
      <c r="AD15" s="264">
        <v>6.2</v>
      </c>
      <c r="AE15" s="264">
        <v>2</v>
      </c>
      <c r="AF15" s="264">
        <v>7.2</v>
      </c>
      <c r="AG15" s="264">
        <v>3</v>
      </c>
      <c r="AH15" s="264">
        <v>5</v>
      </c>
      <c r="AI15" s="264">
        <v>1.5</v>
      </c>
      <c r="AJ15" s="264">
        <v>8.1</v>
      </c>
      <c r="AK15" s="264">
        <v>3.5</v>
      </c>
      <c r="AL15" s="265">
        <v>7.7</v>
      </c>
      <c r="AM15" s="264">
        <v>3</v>
      </c>
      <c r="AN15" s="265">
        <v>6.3</v>
      </c>
      <c r="AO15" s="264">
        <v>2</v>
      </c>
      <c r="AP15" s="265">
        <v>6.2</v>
      </c>
      <c r="AQ15" s="264">
        <v>2</v>
      </c>
      <c r="AR15" s="265">
        <v>4.1</v>
      </c>
      <c r="AS15" s="264">
        <v>1</v>
      </c>
      <c r="AT15" s="265">
        <v>5.1</v>
      </c>
      <c r="AU15" s="264">
        <v>1.5</v>
      </c>
      <c r="AV15" s="265">
        <v>5.2</v>
      </c>
      <c r="AW15" s="264">
        <v>1.5</v>
      </c>
      <c r="AX15" s="252">
        <f t="shared" si="1"/>
        <v>6.333333333333333</v>
      </c>
      <c r="AY15" s="253">
        <f t="shared" si="1"/>
        <v>2.2916666666666665</v>
      </c>
      <c r="AZ15" s="253">
        <f t="shared" si="4"/>
        <v>6.351063829787234</v>
      </c>
      <c r="BA15" s="253">
        <f t="shared" si="2"/>
        <v>2.297872340425532</v>
      </c>
      <c r="BB15" s="264" t="s">
        <v>17</v>
      </c>
      <c r="BC15" s="266" t="s">
        <v>325</v>
      </c>
      <c r="BD15" s="244"/>
    </row>
    <row r="16" spans="1:56" s="2" customFormat="1" ht="18" customHeight="1">
      <c r="A16" s="257">
        <f t="shared" si="3"/>
        <v>11</v>
      </c>
      <c r="B16" s="258" t="s">
        <v>164</v>
      </c>
      <c r="C16" s="259" t="s">
        <v>43</v>
      </c>
      <c r="D16" s="260">
        <v>5.4</v>
      </c>
      <c r="E16" s="261">
        <v>1.5</v>
      </c>
      <c r="F16" s="260">
        <v>5.5</v>
      </c>
      <c r="G16" s="261">
        <v>2</v>
      </c>
      <c r="H16" s="260">
        <v>6.1</v>
      </c>
      <c r="I16" s="261">
        <v>2</v>
      </c>
      <c r="J16" s="260">
        <v>5.6</v>
      </c>
      <c r="K16" s="261">
        <v>2</v>
      </c>
      <c r="L16" s="260">
        <v>6.5</v>
      </c>
      <c r="M16" s="261">
        <v>2.5</v>
      </c>
      <c r="N16" s="260">
        <v>5.9</v>
      </c>
      <c r="O16" s="261">
        <v>2</v>
      </c>
      <c r="P16" s="260">
        <v>6.6</v>
      </c>
      <c r="Q16" s="261">
        <v>2.5</v>
      </c>
      <c r="R16" s="262">
        <v>6.3</v>
      </c>
      <c r="S16" s="261">
        <v>2</v>
      </c>
      <c r="T16" s="262">
        <v>5.7</v>
      </c>
      <c r="U16" s="261">
        <v>2</v>
      </c>
      <c r="V16" s="263">
        <f t="shared" si="0"/>
        <v>5.978260869565218</v>
      </c>
      <c r="W16" s="253">
        <f t="shared" si="0"/>
        <v>2.0434782608695654</v>
      </c>
      <c r="X16" s="264">
        <v>7.1</v>
      </c>
      <c r="Y16" s="264">
        <v>3</v>
      </c>
      <c r="Z16" s="264">
        <v>6.2</v>
      </c>
      <c r="AA16" s="264">
        <v>2</v>
      </c>
      <c r="AB16" s="264">
        <v>3.8</v>
      </c>
      <c r="AC16" s="264">
        <v>0</v>
      </c>
      <c r="AD16" s="264">
        <v>5.2</v>
      </c>
      <c r="AE16" s="264">
        <v>1.5</v>
      </c>
      <c r="AF16" s="264">
        <v>6.7</v>
      </c>
      <c r="AG16" s="264">
        <v>2.5</v>
      </c>
      <c r="AH16" s="264">
        <v>3.5</v>
      </c>
      <c r="AI16" s="264">
        <v>0</v>
      </c>
      <c r="AJ16" s="264">
        <v>6.1</v>
      </c>
      <c r="AK16" s="264">
        <v>2</v>
      </c>
      <c r="AL16" s="265">
        <v>4.1</v>
      </c>
      <c r="AM16" s="264">
        <v>1</v>
      </c>
      <c r="AN16" s="265">
        <v>3.9</v>
      </c>
      <c r="AO16" s="264">
        <v>0</v>
      </c>
      <c r="AP16" s="265">
        <v>5.9</v>
      </c>
      <c r="AQ16" s="264">
        <v>2</v>
      </c>
      <c r="AR16" s="265">
        <v>2.7</v>
      </c>
      <c r="AS16" s="264">
        <v>0</v>
      </c>
      <c r="AT16" s="265">
        <v>3.7</v>
      </c>
      <c r="AU16" s="264">
        <v>0</v>
      </c>
      <c r="AV16" s="265">
        <v>4.6</v>
      </c>
      <c r="AW16" s="264">
        <v>1</v>
      </c>
      <c r="AX16" s="252">
        <f t="shared" si="1"/>
        <v>4.658333333333334</v>
      </c>
      <c r="AY16" s="253">
        <f t="shared" si="1"/>
        <v>0.9583333333333334</v>
      </c>
      <c r="AZ16" s="253">
        <f t="shared" si="4"/>
        <v>5.304255319148936</v>
      </c>
      <c r="BA16" s="253">
        <f t="shared" si="2"/>
        <v>1.4893617021276595</v>
      </c>
      <c r="BB16" s="264" t="s">
        <v>21</v>
      </c>
      <c r="BC16" s="266" t="s">
        <v>140</v>
      </c>
      <c r="BD16" s="244"/>
    </row>
    <row r="17" spans="1:56" s="2" customFormat="1" ht="18" customHeight="1">
      <c r="A17" s="257">
        <f t="shared" si="3"/>
        <v>12</v>
      </c>
      <c r="B17" s="258" t="s">
        <v>165</v>
      </c>
      <c r="C17" s="269" t="s">
        <v>166</v>
      </c>
      <c r="D17" s="260">
        <v>5.6</v>
      </c>
      <c r="E17" s="261">
        <v>2</v>
      </c>
      <c r="F17" s="260">
        <v>6.3</v>
      </c>
      <c r="G17" s="261">
        <v>2</v>
      </c>
      <c r="H17" s="260">
        <v>6.9</v>
      </c>
      <c r="I17" s="261">
        <v>2.5</v>
      </c>
      <c r="J17" s="260">
        <v>5.1</v>
      </c>
      <c r="K17" s="261">
        <v>1.5</v>
      </c>
      <c r="L17" s="260">
        <v>6</v>
      </c>
      <c r="M17" s="261">
        <v>2</v>
      </c>
      <c r="N17" s="260">
        <v>6</v>
      </c>
      <c r="O17" s="261">
        <v>2</v>
      </c>
      <c r="P17" s="260">
        <v>7.8</v>
      </c>
      <c r="Q17" s="261">
        <v>3</v>
      </c>
      <c r="R17" s="262">
        <v>6</v>
      </c>
      <c r="S17" s="261">
        <v>2</v>
      </c>
      <c r="T17" s="262">
        <v>6.6</v>
      </c>
      <c r="U17" s="261">
        <v>2.5</v>
      </c>
      <c r="V17" s="263">
        <f t="shared" si="0"/>
        <v>6.299999999999999</v>
      </c>
      <c r="W17" s="253">
        <f t="shared" si="0"/>
        <v>2.1956521739130435</v>
      </c>
      <c r="X17" s="264">
        <v>7.9</v>
      </c>
      <c r="Y17" s="264">
        <v>3</v>
      </c>
      <c r="Z17" s="264">
        <v>7.3</v>
      </c>
      <c r="AA17" s="264">
        <v>3</v>
      </c>
      <c r="AB17" s="264">
        <v>7.1</v>
      </c>
      <c r="AC17" s="264">
        <v>3</v>
      </c>
      <c r="AD17" s="264">
        <v>5</v>
      </c>
      <c r="AE17" s="264">
        <v>1.5</v>
      </c>
      <c r="AF17" s="264">
        <v>7.4</v>
      </c>
      <c r="AG17" s="264">
        <v>3</v>
      </c>
      <c r="AH17" s="264">
        <v>6.1</v>
      </c>
      <c r="AI17" s="264">
        <v>2</v>
      </c>
      <c r="AJ17" s="264">
        <v>8.1</v>
      </c>
      <c r="AK17" s="264">
        <v>3.5</v>
      </c>
      <c r="AL17" s="265">
        <v>7.7</v>
      </c>
      <c r="AM17" s="264">
        <v>3</v>
      </c>
      <c r="AN17" s="265">
        <v>5.2</v>
      </c>
      <c r="AO17" s="264">
        <v>1.5</v>
      </c>
      <c r="AP17" s="265">
        <v>7.4</v>
      </c>
      <c r="AQ17" s="264">
        <v>3</v>
      </c>
      <c r="AR17" s="265">
        <v>6.5</v>
      </c>
      <c r="AS17" s="264">
        <v>2.5</v>
      </c>
      <c r="AT17" s="265">
        <v>6</v>
      </c>
      <c r="AU17" s="264">
        <v>2</v>
      </c>
      <c r="AV17" s="265">
        <v>4.8</v>
      </c>
      <c r="AW17" s="264">
        <v>1</v>
      </c>
      <c r="AX17" s="252">
        <f t="shared" si="1"/>
        <v>6.658333333333334</v>
      </c>
      <c r="AY17" s="253">
        <f t="shared" si="1"/>
        <v>2.4791666666666665</v>
      </c>
      <c r="AZ17" s="253">
        <f t="shared" si="4"/>
        <v>6.482978723404255</v>
      </c>
      <c r="BA17" s="253">
        <f t="shared" si="2"/>
        <v>2.3404255319148937</v>
      </c>
      <c r="BB17" s="264" t="s">
        <v>17</v>
      </c>
      <c r="BC17" s="266" t="s">
        <v>325</v>
      </c>
      <c r="BD17" s="244"/>
    </row>
    <row r="18" spans="1:56" s="2" customFormat="1" ht="18" customHeight="1">
      <c r="A18" s="257">
        <f t="shared" si="3"/>
        <v>13</v>
      </c>
      <c r="B18" s="258" t="s">
        <v>100</v>
      </c>
      <c r="C18" s="259" t="s">
        <v>45</v>
      </c>
      <c r="D18" s="260">
        <v>5.5</v>
      </c>
      <c r="E18" s="261">
        <v>2</v>
      </c>
      <c r="F18" s="260">
        <v>6.8</v>
      </c>
      <c r="G18" s="261">
        <v>2.5</v>
      </c>
      <c r="H18" s="260">
        <v>7.2</v>
      </c>
      <c r="I18" s="261">
        <v>3</v>
      </c>
      <c r="J18" s="260">
        <v>4.7</v>
      </c>
      <c r="K18" s="261">
        <v>1</v>
      </c>
      <c r="L18" s="260">
        <v>4.2</v>
      </c>
      <c r="M18" s="261">
        <v>1</v>
      </c>
      <c r="N18" s="260">
        <v>6.2</v>
      </c>
      <c r="O18" s="261">
        <v>2</v>
      </c>
      <c r="P18" s="260">
        <v>7.7</v>
      </c>
      <c r="Q18" s="261">
        <v>3</v>
      </c>
      <c r="R18" s="262">
        <v>6.8</v>
      </c>
      <c r="S18" s="261">
        <v>2.5</v>
      </c>
      <c r="T18" s="262">
        <v>6.4</v>
      </c>
      <c r="U18" s="261">
        <v>2</v>
      </c>
      <c r="V18" s="263">
        <f t="shared" si="0"/>
        <v>6.278260869565218</v>
      </c>
      <c r="W18" s="253">
        <f t="shared" si="0"/>
        <v>2.1956521739130435</v>
      </c>
      <c r="X18" s="264">
        <v>3.3</v>
      </c>
      <c r="Y18" s="264">
        <v>0</v>
      </c>
      <c r="Z18" s="264">
        <v>7.2</v>
      </c>
      <c r="AA18" s="264">
        <v>3</v>
      </c>
      <c r="AB18" s="264">
        <v>7.1</v>
      </c>
      <c r="AC18" s="264">
        <v>3</v>
      </c>
      <c r="AD18" s="264">
        <v>7</v>
      </c>
      <c r="AE18" s="264">
        <v>3</v>
      </c>
      <c r="AF18" s="264">
        <v>7</v>
      </c>
      <c r="AG18" s="264">
        <v>3</v>
      </c>
      <c r="AH18" s="264">
        <v>6</v>
      </c>
      <c r="AI18" s="264">
        <v>2</v>
      </c>
      <c r="AJ18" s="264">
        <v>7.1</v>
      </c>
      <c r="AK18" s="264">
        <v>3</v>
      </c>
      <c r="AL18" s="265">
        <v>6.7</v>
      </c>
      <c r="AM18" s="264">
        <v>2.5</v>
      </c>
      <c r="AN18" s="265">
        <v>5.4</v>
      </c>
      <c r="AO18" s="264">
        <v>1.5</v>
      </c>
      <c r="AP18" s="265">
        <v>6.6</v>
      </c>
      <c r="AQ18" s="264">
        <v>2.5</v>
      </c>
      <c r="AR18" s="265">
        <v>6.5</v>
      </c>
      <c r="AS18" s="264">
        <v>2.5</v>
      </c>
      <c r="AT18" s="265">
        <v>6</v>
      </c>
      <c r="AU18" s="264">
        <v>2</v>
      </c>
      <c r="AV18" s="265">
        <v>6.5</v>
      </c>
      <c r="AW18" s="264">
        <v>2.5</v>
      </c>
      <c r="AX18" s="252">
        <f t="shared" si="1"/>
        <v>6.441666666666667</v>
      </c>
      <c r="AY18" s="253">
        <f t="shared" si="1"/>
        <v>2.4166666666666665</v>
      </c>
      <c r="AZ18" s="253">
        <f t="shared" si="4"/>
        <v>6.361702127659575</v>
      </c>
      <c r="BA18" s="253">
        <f t="shared" si="2"/>
        <v>2.3085106382978724</v>
      </c>
      <c r="BB18" s="264" t="s">
        <v>17</v>
      </c>
      <c r="BC18" s="266" t="s">
        <v>325</v>
      </c>
      <c r="BD18" s="244"/>
    </row>
    <row r="19" spans="1:56" s="2" customFormat="1" ht="18" customHeight="1">
      <c r="A19" s="257">
        <f t="shared" si="3"/>
        <v>14</v>
      </c>
      <c r="B19" s="258" t="s">
        <v>167</v>
      </c>
      <c r="C19" s="259" t="s">
        <v>168</v>
      </c>
      <c r="D19" s="260">
        <v>4.3</v>
      </c>
      <c r="E19" s="261">
        <v>1</v>
      </c>
      <c r="F19" s="260">
        <v>5.3</v>
      </c>
      <c r="G19" s="261">
        <v>1.5</v>
      </c>
      <c r="H19" s="260">
        <v>6.3</v>
      </c>
      <c r="I19" s="261">
        <v>2</v>
      </c>
      <c r="J19" s="260">
        <v>5.1</v>
      </c>
      <c r="K19" s="261">
        <v>1.5</v>
      </c>
      <c r="L19" s="260">
        <v>7</v>
      </c>
      <c r="M19" s="261">
        <v>3</v>
      </c>
      <c r="N19" s="260">
        <v>6.8</v>
      </c>
      <c r="O19" s="261">
        <v>2.5</v>
      </c>
      <c r="P19" s="260">
        <v>5.9</v>
      </c>
      <c r="Q19" s="261">
        <v>2</v>
      </c>
      <c r="R19" s="262">
        <v>6.4</v>
      </c>
      <c r="S19" s="261">
        <v>2</v>
      </c>
      <c r="T19" s="262">
        <v>7.2</v>
      </c>
      <c r="U19" s="261">
        <v>3</v>
      </c>
      <c r="V19" s="263">
        <f t="shared" si="0"/>
        <v>6.01304347826087</v>
      </c>
      <c r="W19" s="253">
        <f t="shared" si="0"/>
        <v>2.0217391304347827</v>
      </c>
      <c r="X19" s="264">
        <v>3.8</v>
      </c>
      <c r="Y19" s="264">
        <v>0</v>
      </c>
      <c r="Z19" s="264">
        <v>6.4</v>
      </c>
      <c r="AA19" s="264">
        <v>2</v>
      </c>
      <c r="AB19" s="264">
        <v>7</v>
      </c>
      <c r="AC19" s="264">
        <v>3</v>
      </c>
      <c r="AD19" s="264">
        <v>6.6</v>
      </c>
      <c r="AE19" s="264">
        <v>2.5</v>
      </c>
      <c r="AF19" s="264">
        <v>7.2</v>
      </c>
      <c r="AG19" s="264">
        <v>3</v>
      </c>
      <c r="AH19" s="264">
        <v>2.3</v>
      </c>
      <c r="AI19" s="264">
        <v>0</v>
      </c>
      <c r="AJ19" s="264">
        <v>6.8</v>
      </c>
      <c r="AK19" s="264">
        <v>2.5</v>
      </c>
      <c r="AL19" s="265">
        <v>3.8</v>
      </c>
      <c r="AM19" s="264">
        <v>0</v>
      </c>
      <c r="AN19" s="265">
        <v>3.5</v>
      </c>
      <c r="AO19" s="264">
        <v>0</v>
      </c>
      <c r="AP19" s="265">
        <v>5.5</v>
      </c>
      <c r="AQ19" s="264">
        <v>2</v>
      </c>
      <c r="AR19" s="265">
        <v>3.4</v>
      </c>
      <c r="AS19" s="264">
        <v>0</v>
      </c>
      <c r="AT19" s="265">
        <v>3.3</v>
      </c>
      <c r="AU19" s="264">
        <v>0</v>
      </c>
      <c r="AV19" s="265">
        <v>5.1</v>
      </c>
      <c r="AW19" s="264">
        <v>1.5</v>
      </c>
      <c r="AX19" s="252">
        <f t="shared" si="1"/>
        <v>4.949999999999999</v>
      </c>
      <c r="AY19" s="253">
        <f t="shared" si="1"/>
        <v>1.2708333333333333</v>
      </c>
      <c r="AZ19" s="253">
        <f t="shared" si="4"/>
        <v>5.470212765957447</v>
      </c>
      <c r="BA19" s="253">
        <f t="shared" si="2"/>
        <v>1.6382978723404256</v>
      </c>
      <c r="BB19" s="264" t="s">
        <v>21</v>
      </c>
      <c r="BC19" s="266" t="s">
        <v>140</v>
      </c>
      <c r="BD19" s="244"/>
    </row>
    <row r="20" spans="1:56" s="2" customFormat="1" ht="18" customHeight="1">
      <c r="A20" s="257">
        <f t="shared" si="3"/>
        <v>15</v>
      </c>
      <c r="B20" s="258" t="s">
        <v>100</v>
      </c>
      <c r="C20" s="259" t="s">
        <v>169</v>
      </c>
      <c r="D20" s="260">
        <v>5.1</v>
      </c>
      <c r="E20" s="261">
        <v>1.5</v>
      </c>
      <c r="F20" s="260">
        <v>5.8</v>
      </c>
      <c r="G20" s="261">
        <v>2</v>
      </c>
      <c r="H20" s="260">
        <v>6.9</v>
      </c>
      <c r="I20" s="261">
        <v>2.5</v>
      </c>
      <c r="J20" s="260">
        <v>4.7</v>
      </c>
      <c r="K20" s="261">
        <v>1</v>
      </c>
      <c r="L20" s="260">
        <v>5.5</v>
      </c>
      <c r="M20" s="261">
        <v>2</v>
      </c>
      <c r="N20" s="260">
        <v>6.1</v>
      </c>
      <c r="O20" s="261">
        <v>2</v>
      </c>
      <c r="P20" s="260">
        <v>6.4</v>
      </c>
      <c r="Q20" s="261">
        <v>2</v>
      </c>
      <c r="R20" s="262">
        <v>6.3</v>
      </c>
      <c r="S20" s="261">
        <v>2</v>
      </c>
      <c r="T20" s="262">
        <v>5.3</v>
      </c>
      <c r="U20" s="261">
        <v>1.5</v>
      </c>
      <c r="V20" s="263">
        <f t="shared" si="0"/>
        <v>5.869565217391305</v>
      </c>
      <c r="W20" s="253">
        <f t="shared" si="0"/>
        <v>1.8695652173913044</v>
      </c>
      <c r="X20" s="264">
        <v>7.3</v>
      </c>
      <c r="Y20" s="264">
        <v>3</v>
      </c>
      <c r="Z20" s="264">
        <v>5.7</v>
      </c>
      <c r="AA20" s="264">
        <v>2</v>
      </c>
      <c r="AB20" s="264">
        <v>3.8</v>
      </c>
      <c r="AC20" s="264">
        <v>0</v>
      </c>
      <c r="AD20" s="264">
        <v>5.4</v>
      </c>
      <c r="AE20" s="264">
        <v>1.5</v>
      </c>
      <c r="AF20" s="264">
        <v>6.5</v>
      </c>
      <c r="AG20" s="264">
        <v>2.5</v>
      </c>
      <c r="AH20" s="264">
        <v>3.5</v>
      </c>
      <c r="AI20" s="264">
        <v>0</v>
      </c>
      <c r="AJ20" s="264">
        <v>6.8</v>
      </c>
      <c r="AK20" s="264">
        <v>2.5</v>
      </c>
      <c r="AL20" s="265">
        <v>5.1</v>
      </c>
      <c r="AM20" s="264">
        <v>1.5</v>
      </c>
      <c r="AN20" s="265">
        <v>3.8</v>
      </c>
      <c r="AO20" s="264">
        <v>0</v>
      </c>
      <c r="AP20" s="265">
        <v>5.5</v>
      </c>
      <c r="AQ20" s="264">
        <v>2</v>
      </c>
      <c r="AR20" s="265">
        <v>2.2</v>
      </c>
      <c r="AS20" s="264">
        <v>0</v>
      </c>
      <c r="AT20" s="265">
        <v>3.7</v>
      </c>
      <c r="AU20" s="264">
        <v>0</v>
      </c>
      <c r="AV20" s="265">
        <v>3</v>
      </c>
      <c r="AW20" s="264">
        <v>0</v>
      </c>
      <c r="AX20" s="252">
        <f t="shared" si="1"/>
        <v>4.55</v>
      </c>
      <c r="AY20" s="253">
        <f t="shared" si="1"/>
        <v>0.9583333333333334</v>
      </c>
      <c r="AZ20" s="253">
        <f t="shared" si="4"/>
        <v>5.195744680851064</v>
      </c>
      <c r="BA20" s="253">
        <f t="shared" si="2"/>
        <v>1.4042553191489362</v>
      </c>
      <c r="BB20" s="264" t="s">
        <v>21</v>
      </c>
      <c r="BC20" s="266" t="s">
        <v>140</v>
      </c>
      <c r="BD20" s="244"/>
    </row>
    <row r="21" spans="1:56" s="2" customFormat="1" ht="18" customHeight="1">
      <c r="A21" s="257">
        <f t="shared" si="3"/>
        <v>16</v>
      </c>
      <c r="B21" s="258" t="s">
        <v>170</v>
      </c>
      <c r="C21" s="259" t="s">
        <v>171</v>
      </c>
      <c r="D21" s="260">
        <v>5.6</v>
      </c>
      <c r="E21" s="261">
        <v>2</v>
      </c>
      <c r="F21" s="260">
        <v>6</v>
      </c>
      <c r="G21" s="261">
        <v>2</v>
      </c>
      <c r="H21" s="260">
        <v>6.6</v>
      </c>
      <c r="I21" s="261">
        <v>2.5</v>
      </c>
      <c r="J21" s="260">
        <v>6</v>
      </c>
      <c r="K21" s="261">
        <v>2</v>
      </c>
      <c r="L21" s="260">
        <v>5.9</v>
      </c>
      <c r="M21" s="261">
        <v>2</v>
      </c>
      <c r="N21" s="260">
        <v>7.1</v>
      </c>
      <c r="O21" s="261">
        <v>3</v>
      </c>
      <c r="P21" s="260">
        <v>8.1</v>
      </c>
      <c r="Q21" s="261">
        <v>3.5</v>
      </c>
      <c r="R21" s="262">
        <v>7.6</v>
      </c>
      <c r="S21" s="261">
        <v>3</v>
      </c>
      <c r="T21" s="262">
        <v>6.6</v>
      </c>
      <c r="U21" s="261">
        <v>2.5</v>
      </c>
      <c r="V21" s="263">
        <f t="shared" si="0"/>
        <v>6.695652173913044</v>
      </c>
      <c r="W21" s="253">
        <f t="shared" si="0"/>
        <v>2.5652173913043477</v>
      </c>
      <c r="X21" s="264">
        <v>7.8</v>
      </c>
      <c r="Y21" s="264">
        <v>3</v>
      </c>
      <c r="Z21" s="264">
        <v>7.7</v>
      </c>
      <c r="AA21" s="264">
        <v>3</v>
      </c>
      <c r="AB21" s="264">
        <v>8</v>
      </c>
      <c r="AC21" s="264">
        <v>3.5</v>
      </c>
      <c r="AD21" s="264">
        <v>7.6</v>
      </c>
      <c r="AE21" s="264">
        <v>3</v>
      </c>
      <c r="AF21" s="264">
        <v>8</v>
      </c>
      <c r="AG21" s="264">
        <v>3.5</v>
      </c>
      <c r="AH21" s="264">
        <v>6.7</v>
      </c>
      <c r="AI21" s="264">
        <v>2.5</v>
      </c>
      <c r="AJ21" s="264">
        <v>8.1</v>
      </c>
      <c r="AK21" s="264">
        <v>3.5</v>
      </c>
      <c r="AL21" s="265">
        <v>8</v>
      </c>
      <c r="AM21" s="264">
        <v>3.5</v>
      </c>
      <c r="AN21" s="265">
        <v>5.2</v>
      </c>
      <c r="AO21" s="264">
        <v>1.5</v>
      </c>
      <c r="AP21" s="265">
        <v>7</v>
      </c>
      <c r="AQ21" s="264">
        <v>3</v>
      </c>
      <c r="AR21" s="265">
        <v>6.9</v>
      </c>
      <c r="AS21" s="264">
        <v>2.5</v>
      </c>
      <c r="AT21" s="265">
        <v>6.7</v>
      </c>
      <c r="AU21" s="264">
        <v>2.5</v>
      </c>
      <c r="AV21" s="265">
        <v>6.1</v>
      </c>
      <c r="AW21" s="264">
        <v>2</v>
      </c>
      <c r="AX21" s="252">
        <f t="shared" si="1"/>
        <v>7.175000000000001</v>
      </c>
      <c r="AY21" s="253">
        <f t="shared" si="1"/>
        <v>2.8333333333333335</v>
      </c>
      <c r="AZ21" s="253">
        <f t="shared" si="4"/>
        <v>6.940425531914895</v>
      </c>
      <c r="BA21" s="253">
        <f t="shared" si="2"/>
        <v>2.702127659574468</v>
      </c>
      <c r="BB21" s="264" t="s">
        <v>140</v>
      </c>
      <c r="BC21" s="266" t="s">
        <v>325</v>
      </c>
      <c r="BD21" s="244"/>
    </row>
    <row r="22" spans="1:56" s="2" customFormat="1" ht="18" customHeight="1">
      <c r="A22" s="257">
        <f t="shared" si="3"/>
        <v>17</v>
      </c>
      <c r="B22" s="258" t="s">
        <v>24</v>
      </c>
      <c r="C22" s="259" t="s">
        <v>114</v>
      </c>
      <c r="D22" s="260">
        <v>4.7</v>
      </c>
      <c r="E22" s="261">
        <v>1</v>
      </c>
      <c r="F22" s="260">
        <v>6.4</v>
      </c>
      <c r="G22" s="261">
        <v>2</v>
      </c>
      <c r="H22" s="260">
        <v>6.2</v>
      </c>
      <c r="I22" s="261">
        <v>2</v>
      </c>
      <c r="J22" s="260">
        <v>2.2</v>
      </c>
      <c r="K22" s="261">
        <v>0</v>
      </c>
      <c r="L22" s="260">
        <v>5.5</v>
      </c>
      <c r="M22" s="261">
        <v>2</v>
      </c>
      <c r="N22" s="260">
        <v>5.2</v>
      </c>
      <c r="O22" s="261">
        <v>1.5</v>
      </c>
      <c r="P22" s="260">
        <v>6.5</v>
      </c>
      <c r="Q22" s="261">
        <v>2.5</v>
      </c>
      <c r="R22" s="262">
        <v>6.9</v>
      </c>
      <c r="S22" s="261">
        <v>2.5</v>
      </c>
      <c r="T22" s="262">
        <v>6.4</v>
      </c>
      <c r="U22" s="261">
        <v>2</v>
      </c>
      <c r="V22" s="263">
        <f t="shared" si="0"/>
        <v>5.630434782608695</v>
      </c>
      <c r="W22" s="253">
        <f t="shared" si="0"/>
        <v>1.7608695652173914</v>
      </c>
      <c r="X22" s="264">
        <v>5.7</v>
      </c>
      <c r="Y22" s="264">
        <v>2</v>
      </c>
      <c r="Z22" s="264">
        <v>6.3</v>
      </c>
      <c r="AA22" s="264">
        <v>2</v>
      </c>
      <c r="AB22" s="264">
        <v>5.2</v>
      </c>
      <c r="AC22" s="264">
        <v>1.5</v>
      </c>
      <c r="AD22" s="264">
        <v>7</v>
      </c>
      <c r="AE22" s="264">
        <v>3</v>
      </c>
      <c r="AF22" s="264">
        <v>6.7</v>
      </c>
      <c r="AG22" s="264">
        <v>2.5</v>
      </c>
      <c r="AH22" s="264">
        <v>4.5</v>
      </c>
      <c r="AI22" s="264">
        <v>1</v>
      </c>
      <c r="AJ22" s="264">
        <v>6.5</v>
      </c>
      <c r="AK22" s="264">
        <v>2.5</v>
      </c>
      <c r="AL22" s="265">
        <v>6.7</v>
      </c>
      <c r="AM22" s="264">
        <v>2.5</v>
      </c>
      <c r="AN22" s="265">
        <v>4.8</v>
      </c>
      <c r="AO22" s="264">
        <v>1</v>
      </c>
      <c r="AP22" s="265">
        <v>5.8</v>
      </c>
      <c r="AQ22" s="264">
        <v>2</v>
      </c>
      <c r="AR22" s="265">
        <v>5.2</v>
      </c>
      <c r="AS22" s="264">
        <v>1.5</v>
      </c>
      <c r="AT22" s="265">
        <v>4.5</v>
      </c>
      <c r="AU22" s="264">
        <v>1</v>
      </c>
      <c r="AV22" s="265">
        <v>3.2</v>
      </c>
      <c r="AW22" s="264">
        <v>0</v>
      </c>
      <c r="AX22" s="252">
        <f t="shared" si="1"/>
        <v>5.416666666666667</v>
      </c>
      <c r="AY22" s="253">
        <f t="shared" si="1"/>
        <v>1.625</v>
      </c>
      <c r="AZ22" s="253">
        <f t="shared" si="4"/>
        <v>5.5212765957446805</v>
      </c>
      <c r="BA22" s="253">
        <f t="shared" si="2"/>
        <v>1.6914893617021276</v>
      </c>
      <c r="BB22" s="264" t="s">
        <v>21</v>
      </c>
      <c r="BC22" s="266" t="s">
        <v>140</v>
      </c>
      <c r="BD22" s="244"/>
    </row>
    <row r="23" spans="1:56" s="2" customFormat="1" ht="18" customHeight="1">
      <c r="A23" s="257">
        <f t="shared" si="3"/>
        <v>18</v>
      </c>
      <c r="B23" s="258" t="s">
        <v>172</v>
      </c>
      <c r="C23" s="259" t="s">
        <v>173</v>
      </c>
      <c r="D23" s="260">
        <v>5.5</v>
      </c>
      <c r="E23" s="261">
        <v>2</v>
      </c>
      <c r="F23" s="260">
        <v>5.9</v>
      </c>
      <c r="G23" s="261">
        <v>2</v>
      </c>
      <c r="H23" s="260">
        <v>6.5</v>
      </c>
      <c r="I23" s="261">
        <v>2.5</v>
      </c>
      <c r="J23" s="260">
        <v>5.3</v>
      </c>
      <c r="K23" s="261">
        <v>1.5</v>
      </c>
      <c r="L23" s="260">
        <v>5.4</v>
      </c>
      <c r="M23" s="261">
        <v>1.5</v>
      </c>
      <c r="N23" s="260">
        <v>6.9</v>
      </c>
      <c r="O23" s="261">
        <v>2.5</v>
      </c>
      <c r="P23" s="260">
        <v>7.2</v>
      </c>
      <c r="Q23" s="261">
        <v>3</v>
      </c>
      <c r="R23" s="262">
        <v>6.8</v>
      </c>
      <c r="S23" s="261">
        <v>2.5</v>
      </c>
      <c r="T23" s="262">
        <v>4.3</v>
      </c>
      <c r="U23" s="261">
        <v>1</v>
      </c>
      <c r="V23" s="263">
        <f t="shared" si="0"/>
        <v>6.108695652173913</v>
      </c>
      <c r="W23" s="253">
        <f t="shared" si="0"/>
        <v>2.152173913043478</v>
      </c>
      <c r="X23" s="264">
        <v>5.7</v>
      </c>
      <c r="Y23" s="264">
        <v>2</v>
      </c>
      <c r="Z23" s="264">
        <v>5.7</v>
      </c>
      <c r="AA23" s="264">
        <v>2</v>
      </c>
      <c r="AB23" s="264">
        <v>6.6</v>
      </c>
      <c r="AC23" s="264">
        <v>2.5</v>
      </c>
      <c r="AD23" s="264">
        <v>6.2</v>
      </c>
      <c r="AE23" s="264">
        <v>2</v>
      </c>
      <c r="AF23" s="264">
        <v>6.8</v>
      </c>
      <c r="AG23" s="264">
        <v>2.5</v>
      </c>
      <c r="AH23" s="264">
        <v>4</v>
      </c>
      <c r="AI23" s="264">
        <v>1</v>
      </c>
      <c r="AJ23" s="264">
        <v>6.8</v>
      </c>
      <c r="AK23" s="264">
        <v>2.5</v>
      </c>
      <c r="AL23" s="265">
        <v>6.5</v>
      </c>
      <c r="AM23" s="264">
        <v>2.5</v>
      </c>
      <c r="AN23" s="265">
        <v>3.9</v>
      </c>
      <c r="AO23" s="264">
        <v>0</v>
      </c>
      <c r="AP23" s="265">
        <v>6.1</v>
      </c>
      <c r="AQ23" s="264">
        <v>2</v>
      </c>
      <c r="AR23" s="265">
        <v>5.6</v>
      </c>
      <c r="AS23" s="264">
        <v>2</v>
      </c>
      <c r="AT23" s="265">
        <v>4</v>
      </c>
      <c r="AU23" s="264">
        <v>1</v>
      </c>
      <c r="AV23" s="265">
        <v>4.3</v>
      </c>
      <c r="AW23" s="264">
        <v>1</v>
      </c>
      <c r="AX23" s="252">
        <f t="shared" si="1"/>
        <v>5.512499999999999</v>
      </c>
      <c r="AY23" s="253">
        <f t="shared" si="1"/>
        <v>1.75</v>
      </c>
      <c r="AZ23" s="253">
        <f t="shared" si="4"/>
        <v>5.804255319148935</v>
      </c>
      <c r="BA23" s="253">
        <f t="shared" si="2"/>
        <v>1.946808510638298</v>
      </c>
      <c r="BB23" s="264" t="s">
        <v>21</v>
      </c>
      <c r="BC23" s="266" t="s">
        <v>140</v>
      </c>
      <c r="BD23" s="244"/>
    </row>
    <row r="24" spans="1:56" s="2" customFormat="1" ht="18" customHeight="1">
      <c r="A24" s="257">
        <f t="shared" si="3"/>
        <v>19</v>
      </c>
      <c r="B24" s="258" t="s">
        <v>174</v>
      </c>
      <c r="C24" s="259" t="s">
        <v>175</v>
      </c>
      <c r="D24" s="260">
        <v>7.6</v>
      </c>
      <c r="E24" s="261">
        <v>3</v>
      </c>
      <c r="F24" s="260">
        <v>8</v>
      </c>
      <c r="G24" s="261">
        <v>3.5</v>
      </c>
      <c r="H24" s="260">
        <v>8</v>
      </c>
      <c r="I24" s="261">
        <v>3.5</v>
      </c>
      <c r="J24" s="260">
        <v>7.2</v>
      </c>
      <c r="K24" s="261">
        <v>3</v>
      </c>
      <c r="L24" s="260">
        <v>8</v>
      </c>
      <c r="M24" s="261">
        <v>3.5</v>
      </c>
      <c r="N24" s="260">
        <v>8</v>
      </c>
      <c r="O24" s="261">
        <v>3.5</v>
      </c>
      <c r="P24" s="260">
        <v>8.2</v>
      </c>
      <c r="Q24" s="261">
        <v>3.5</v>
      </c>
      <c r="R24" s="262">
        <v>7.6</v>
      </c>
      <c r="S24" s="261">
        <v>3</v>
      </c>
      <c r="T24" s="262">
        <v>8.2</v>
      </c>
      <c r="U24" s="261">
        <v>3.5</v>
      </c>
      <c r="V24" s="263">
        <f t="shared" si="0"/>
        <v>7.869565217391305</v>
      </c>
      <c r="W24" s="253">
        <f t="shared" si="0"/>
        <v>3.3260869565217392</v>
      </c>
      <c r="X24" s="264">
        <v>8.6</v>
      </c>
      <c r="Y24" s="264">
        <v>4</v>
      </c>
      <c r="Z24" s="264">
        <v>8.4</v>
      </c>
      <c r="AA24" s="264">
        <v>3.5</v>
      </c>
      <c r="AB24" s="264">
        <v>8</v>
      </c>
      <c r="AC24" s="264">
        <v>3.5</v>
      </c>
      <c r="AD24" s="264">
        <v>8.6</v>
      </c>
      <c r="AE24" s="264">
        <v>4</v>
      </c>
      <c r="AF24" s="264">
        <v>8</v>
      </c>
      <c r="AG24" s="264">
        <v>3.5</v>
      </c>
      <c r="AH24" s="264">
        <v>7.6</v>
      </c>
      <c r="AI24" s="264">
        <v>3</v>
      </c>
      <c r="AJ24" s="264">
        <v>7.2</v>
      </c>
      <c r="AK24" s="264">
        <v>3</v>
      </c>
      <c r="AL24" s="265">
        <v>6.2</v>
      </c>
      <c r="AM24" s="264">
        <v>2</v>
      </c>
      <c r="AN24" s="265">
        <v>7.3</v>
      </c>
      <c r="AO24" s="264">
        <v>3</v>
      </c>
      <c r="AP24" s="265">
        <v>6.6</v>
      </c>
      <c r="AQ24" s="264">
        <v>2.5</v>
      </c>
      <c r="AR24" s="265">
        <v>8.2</v>
      </c>
      <c r="AS24" s="264">
        <v>3.5</v>
      </c>
      <c r="AT24" s="265">
        <v>7.9</v>
      </c>
      <c r="AU24" s="264">
        <v>3</v>
      </c>
      <c r="AV24" s="265">
        <v>7.9</v>
      </c>
      <c r="AW24" s="264">
        <v>3</v>
      </c>
      <c r="AX24" s="252">
        <f t="shared" si="1"/>
        <v>7.658333333333334</v>
      </c>
      <c r="AY24" s="253">
        <f t="shared" si="1"/>
        <v>3.125</v>
      </c>
      <c r="AZ24" s="253">
        <f t="shared" si="4"/>
        <v>7.761702127659575</v>
      </c>
      <c r="BA24" s="253">
        <f t="shared" si="2"/>
        <v>3.223404255319149</v>
      </c>
      <c r="BB24" s="264" t="s">
        <v>232</v>
      </c>
      <c r="BC24" s="266" t="s">
        <v>325</v>
      </c>
      <c r="BD24" s="244"/>
    </row>
    <row r="25" spans="1:56" ht="18" customHeight="1">
      <c r="A25" s="257">
        <f>A24+1</f>
        <v>20</v>
      </c>
      <c r="B25" s="258" t="s">
        <v>176</v>
      </c>
      <c r="C25" s="259" t="s">
        <v>177</v>
      </c>
      <c r="D25" s="260">
        <v>4.6</v>
      </c>
      <c r="E25" s="261">
        <v>1</v>
      </c>
      <c r="F25" s="260">
        <v>5.4</v>
      </c>
      <c r="G25" s="261">
        <v>1.5</v>
      </c>
      <c r="H25" s="260">
        <v>7.1</v>
      </c>
      <c r="I25" s="261">
        <v>3</v>
      </c>
      <c r="J25" s="260">
        <v>5.7</v>
      </c>
      <c r="K25" s="261">
        <v>2</v>
      </c>
      <c r="L25" s="260">
        <v>5.6</v>
      </c>
      <c r="M25" s="261">
        <v>2</v>
      </c>
      <c r="N25" s="260">
        <v>5.4</v>
      </c>
      <c r="O25" s="261">
        <v>1.5</v>
      </c>
      <c r="P25" s="260">
        <v>6.6</v>
      </c>
      <c r="Q25" s="261">
        <v>2.5</v>
      </c>
      <c r="R25" s="262">
        <v>6.8</v>
      </c>
      <c r="S25" s="261">
        <v>2.5</v>
      </c>
      <c r="T25" s="262">
        <v>6</v>
      </c>
      <c r="U25" s="261">
        <v>2</v>
      </c>
      <c r="V25" s="263">
        <f aca="true" t="shared" si="5" ref="V25:W39">(T25*2+R25*3+P25*3+N25*3+L25*2+J25*2+H25*3+F25*2+D25*3)/23</f>
        <v>5.952173913043478</v>
      </c>
      <c r="W25" s="253">
        <f t="shared" si="5"/>
        <v>2.0217391304347827</v>
      </c>
      <c r="X25" s="264">
        <v>8.1</v>
      </c>
      <c r="Y25" s="264">
        <v>3.5</v>
      </c>
      <c r="Z25" s="264">
        <v>7.8</v>
      </c>
      <c r="AA25" s="264">
        <v>3</v>
      </c>
      <c r="AB25" s="264">
        <v>7.1</v>
      </c>
      <c r="AC25" s="264">
        <v>3</v>
      </c>
      <c r="AD25" s="264">
        <v>7.2</v>
      </c>
      <c r="AE25" s="264">
        <v>3</v>
      </c>
      <c r="AF25" s="264">
        <v>7.2</v>
      </c>
      <c r="AG25" s="264">
        <v>3</v>
      </c>
      <c r="AH25" s="264">
        <v>6.3</v>
      </c>
      <c r="AI25" s="264">
        <v>2</v>
      </c>
      <c r="AJ25" s="264">
        <v>8.1</v>
      </c>
      <c r="AK25" s="264">
        <v>3.5</v>
      </c>
      <c r="AL25" s="265">
        <v>6.5</v>
      </c>
      <c r="AM25" s="264">
        <v>2.5</v>
      </c>
      <c r="AN25" s="265">
        <v>6.3</v>
      </c>
      <c r="AO25" s="264">
        <v>2</v>
      </c>
      <c r="AP25" s="265">
        <v>6</v>
      </c>
      <c r="AQ25" s="264">
        <v>2</v>
      </c>
      <c r="AR25" s="265">
        <v>6.5</v>
      </c>
      <c r="AS25" s="264">
        <v>2.5</v>
      </c>
      <c r="AT25" s="265">
        <v>6</v>
      </c>
      <c r="AU25" s="264">
        <v>2</v>
      </c>
      <c r="AV25" s="265">
        <v>5</v>
      </c>
      <c r="AW25" s="264">
        <v>1.5</v>
      </c>
      <c r="AX25" s="252">
        <f t="shared" si="1"/>
        <v>6.699999999999999</v>
      </c>
      <c r="AY25" s="253">
        <f t="shared" si="1"/>
        <v>2.5208333333333335</v>
      </c>
      <c r="AZ25" s="253">
        <f t="shared" si="4"/>
        <v>6.334042553191489</v>
      </c>
      <c r="BA25" s="253">
        <f t="shared" si="2"/>
        <v>2.276595744680851</v>
      </c>
      <c r="BB25" s="264" t="s">
        <v>17</v>
      </c>
      <c r="BC25" s="266" t="s">
        <v>325</v>
      </c>
      <c r="BD25" s="244"/>
    </row>
    <row r="26" spans="1:56" ht="18" customHeight="1">
      <c r="A26" s="257">
        <f aca="true" t="shared" si="6" ref="A26:A39">A25+1</f>
        <v>21</v>
      </c>
      <c r="B26" s="267" t="s">
        <v>150</v>
      </c>
      <c r="C26" s="268" t="s">
        <v>177</v>
      </c>
      <c r="D26" s="260">
        <v>5</v>
      </c>
      <c r="E26" s="261">
        <v>1.5</v>
      </c>
      <c r="F26" s="260">
        <v>6.7</v>
      </c>
      <c r="G26" s="261">
        <v>2.5</v>
      </c>
      <c r="H26" s="260">
        <v>7.5</v>
      </c>
      <c r="I26" s="261">
        <v>3</v>
      </c>
      <c r="J26" s="260">
        <v>5.8</v>
      </c>
      <c r="K26" s="261">
        <v>2</v>
      </c>
      <c r="L26" s="260">
        <v>6.2</v>
      </c>
      <c r="M26" s="261">
        <v>2</v>
      </c>
      <c r="N26" s="260">
        <v>6.7</v>
      </c>
      <c r="O26" s="261">
        <v>2.5</v>
      </c>
      <c r="P26" s="260">
        <v>6.6</v>
      </c>
      <c r="Q26" s="261">
        <v>2.5</v>
      </c>
      <c r="R26" s="262">
        <v>6.8</v>
      </c>
      <c r="S26" s="261">
        <v>2.5</v>
      </c>
      <c r="T26" s="262">
        <v>5.6</v>
      </c>
      <c r="U26" s="261">
        <v>2</v>
      </c>
      <c r="V26" s="263">
        <f t="shared" si="5"/>
        <v>6.365217391304348</v>
      </c>
      <c r="W26" s="253">
        <f t="shared" si="5"/>
        <v>2.3043478260869565</v>
      </c>
      <c r="X26" s="264">
        <v>5.7</v>
      </c>
      <c r="Y26" s="264">
        <v>2</v>
      </c>
      <c r="Z26" s="264">
        <v>6.3</v>
      </c>
      <c r="AA26" s="264">
        <v>2</v>
      </c>
      <c r="AB26" s="264">
        <v>7</v>
      </c>
      <c r="AC26" s="264">
        <v>3</v>
      </c>
      <c r="AD26" s="264">
        <v>6</v>
      </c>
      <c r="AE26" s="264">
        <v>2</v>
      </c>
      <c r="AF26" s="264">
        <v>7</v>
      </c>
      <c r="AG26" s="264">
        <v>3</v>
      </c>
      <c r="AH26" s="264">
        <v>3.8</v>
      </c>
      <c r="AI26" s="264">
        <v>0</v>
      </c>
      <c r="AJ26" s="264">
        <v>7.2</v>
      </c>
      <c r="AK26" s="264">
        <v>3</v>
      </c>
      <c r="AL26" s="265">
        <v>5.9</v>
      </c>
      <c r="AM26" s="264">
        <v>2</v>
      </c>
      <c r="AN26" s="265">
        <v>5.2</v>
      </c>
      <c r="AO26" s="264">
        <v>1.5</v>
      </c>
      <c r="AP26" s="265">
        <v>5.8</v>
      </c>
      <c r="AQ26" s="264">
        <v>2</v>
      </c>
      <c r="AR26" s="265">
        <v>7.2</v>
      </c>
      <c r="AS26" s="264">
        <v>3</v>
      </c>
      <c r="AT26" s="265">
        <v>4</v>
      </c>
      <c r="AU26" s="264">
        <v>1</v>
      </c>
      <c r="AV26" s="265">
        <v>4.9</v>
      </c>
      <c r="AW26" s="264">
        <v>1</v>
      </c>
      <c r="AX26" s="252">
        <f t="shared" si="1"/>
        <v>5.845833333333332</v>
      </c>
      <c r="AY26" s="253">
        <f t="shared" si="1"/>
        <v>1.9583333333333333</v>
      </c>
      <c r="AZ26" s="253">
        <f t="shared" si="4"/>
        <v>6.1</v>
      </c>
      <c r="BA26" s="253">
        <f t="shared" si="2"/>
        <v>2.127659574468085</v>
      </c>
      <c r="BB26" s="264" t="s">
        <v>17</v>
      </c>
      <c r="BC26" s="266" t="s">
        <v>140</v>
      </c>
      <c r="BD26" s="244"/>
    </row>
    <row r="27" spans="1:56" ht="18" customHeight="1">
      <c r="A27" s="257">
        <f t="shared" si="6"/>
        <v>22</v>
      </c>
      <c r="B27" s="258" t="s">
        <v>178</v>
      </c>
      <c r="C27" s="269" t="s">
        <v>179</v>
      </c>
      <c r="D27" s="260">
        <v>7.6</v>
      </c>
      <c r="E27" s="261">
        <v>3</v>
      </c>
      <c r="F27" s="260">
        <v>7.4</v>
      </c>
      <c r="G27" s="261">
        <v>3</v>
      </c>
      <c r="H27" s="260">
        <v>8.1</v>
      </c>
      <c r="I27" s="261">
        <v>3.5</v>
      </c>
      <c r="J27" s="260">
        <v>7.1</v>
      </c>
      <c r="K27" s="261">
        <v>3</v>
      </c>
      <c r="L27" s="260">
        <v>7.5</v>
      </c>
      <c r="M27" s="261">
        <v>3</v>
      </c>
      <c r="N27" s="260">
        <v>7.5</v>
      </c>
      <c r="O27" s="261">
        <v>3</v>
      </c>
      <c r="P27" s="260">
        <v>7.2</v>
      </c>
      <c r="Q27" s="261">
        <v>3</v>
      </c>
      <c r="R27" s="262">
        <v>7.6</v>
      </c>
      <c r="S27" s="261">
        <v>3</v>
      </c>
      <c r="T27" s="262">
        <v>7.3</v>
      </c>
      <c r="U27" s="261">
        <v>3</v>
      </c>
      <c r="V27" s="263">
        <f t="shared" si="5"/>
        <v>7.504347826086957</v>
      </c>
      <c r="W27" s="253">
        <f t="shared" si="5"/>
        <v>3.0652173913043477</v>
      </c>
      <c r="X27" s="264">
        <v>7.8</v>
      </c>
      <c r="Y27" s="264">
        <v>3</v>
      </c>
      <c r="Z27" s="264">
        <v>8.3</v>
      </c>
      <c r="AA27" s="264">
        <v>3.5</v>
      </c>
      <c r="AB27" s="264">
        <v>7.2</v>
      </c>
      <c r="AC27" s="264">
        <v>3</v>
      </c>
      <c r="AD27" s="264">
        <v>8.2</v>
      </c>
      <c r="AE27" s="264">
        <v>3.5</v>
      </c>
      <c r="AF27" s="264">
        <v>7.2</v>
      </c>
      <c r="AG27" s="264">
        <v>3</v>
      </c>
      <c r="AH27" s="264">
        <v>5.6</v>
      </c>
      <c r="AI27" s="264">
        <v>2</v>
      </c>
      <c r="AJ27" s="264">
        <v>8.1</v>
      </c>
      <c r="AK27" s="264">
        <v>3.5</v>
      </c>
      <c r="AL27" s="265">
        <v>7.4</v>
      </c>
      <c r="AM27" s="264">
        <v>3</v>
      </c>
      <c r="AN27" s="265">
        <v>6.4</v>
      </c>
      <c r="AO27" s="264">
        <v>2</v>
      </c>
      <c r="AP27" s="265">
        <v>6.7</v>
      </c>
      <c r="AQ27" s="264">
        <v>2.5</v>
      </c>
      <c r="AR27" s="265">
        <v>7</v>
      </c>
      <c r="AS27" s="264">
        <v>3</v>
      </c>
      <c r="AT27" s="265">
        <v>7.7</v>
      </c>
      <c r="AU27" s="264">
        <v>3</v>
      </c>
      <c r="AV27" s="265">
        <v>6.6</v>
      </c>
      <c r="AW27" s="264">
        <v>2.5</v>
      </c>
      <c r="AX27" s="252">
        <f t="shared" si="1"/>
        <v>7.183333333333334</v>
      </c>
      <c r="AY27" s="253">
        <f t="shared" si="1"/>
        <v>2.8541666666666665</v>
      </c>
      <c r="AZ27" s="253">
        <f t="shared" si="4"/>
        <v>7.340425531914893</v>
      </c>
      <c r="BA27" s="253">
        <f t="shared" si="2"/>
        <v>2.9574468085106385</v>
      </c>
      <c r="BB27" s="264" t="s">
        <v>140</v>
      </c>
      <c r="BC27" s="266" t="s">
        <v>325</v>
      </c>
      <c r="BD27" s="244"/>
    </row>
    <row r="28" spans="1:56" ht="18" customHeight="1">
      <c r="A28" s="257">
        <f t="shared" si="6"/>
        <v>23</v>
      </c>
      <c r="B28" s="267" t="s">
        <v>46</v>
      </c>
      <c r="C28" s="268" t="s">
        <v>65</v>
      </c>
      <c r="D28" s="260">
        <v>4.5</v>
      </c>
      <c r="E28" s="261">
        <v>1</v>
      </c>
      <c r="F28" s="260">
        <v>7.4</v>
      </c>
      <c r="G28" s="261">
        <v>3</v>
      </c>
      <c r="H28" s="260">
        <v>6.9</v>
      </c>
      <c r="I28" s="261">
        <v>2.5</v>
      </c>
      <c r="J28" s="260">
        <v>5.8</v>
      </c>
      <c r="K28" s="261">
        <v>2</v>
      </c>
      <c r="L28" s="260">
        <v>5.8</v>
      </c>
      <c r="M28" s="261">
        <v>2</v>
      </c>
      <c r="N28" s="260">
        <v>5.3</v>
      </c>
      <c r="O28" s="261">
        <v>1.5</v>
      </c>
      <c r="P28" s="260">
        <v>7.2</v>
      </c>
      <c r="Q28" s="261">
        <v>3</v>
      </c>
      <c r="R28" s="262">
        <v>6.3</v>
      </c>
      <c r="S28" s="261">
        <v>2</v>
      </c>
      <c r="T28" s="262">
        <v>6.2</v>
      </c>
      <c r="U28" s="261">
        <v>2</v>
      </c>
      <c r="V28" s="263">
        <f t="shared" si="5"/>
        <v>6.130434782608695</v>
      </c>
      <c r="W28" s="253">
        <f t="shared" si="5"/>
        <v>2.0869565217391304</v>
      </c>
      <c r="X28" s="264">
        <v>7.1</v>
      </c>
      <c r="Y28" s="264">
        <v>3</v>
      </c>
      <c r="Z28" s="264">
        <v>5.9</v>
      </c>
      <c r="AA28" s="264">
        <v>2</v>
      </c>
      <c r="AB28" s="264">
        <v>5.9</v>
      </c>
      <c r="AC28" s="264">
        <v>2</v>
      </c>
      <c r="AD28" s="264">
        <v>7.2</v>
      </c>
      <c r="AE28" s="264">
        <v>3</v>
      </c>
      <c r="AF28" s="264">
        <v>6.5</v>
      </c>
      <c r="AG28" s="264">
        <v>2.5</v>
      </c>
      <c r="AH28" s="264">
        <v>3.1</v>
      </c>
      <c r="AI28" s="264">
        <v>0</v>
      </c>
      <c r="AJ28" s="264">
        <v>7.1</v>
      </c>
      <c r="AK28" s="264">
        <v>3</v>
      </c>
      <c r="AL28" s="265">
        <v>5</v>
      </c>
      <c r="AM28" s="264">
        <v>1.5</v>
      </c>
      <c r="AN28" s="265">
        <v>4.4</v>
      </c>
      <c r="AO28" s="264">
        <v>1</v>
      </c>
      <c r="AP28" s="265">
        <v>5.7</v>
      </c>
      <c r="AQ28" s="264">
        <v>2</v>
      </c>
      <c r="AR28" s="265">
        <v>5.8</v>
      </c>
      <c r="AS28" s="264">
        <v>2</v>
      </c>
      <c r="AT28" s="265">
        <v>5.1</v>
      </c>
      <c r="AU28" s="264">
        <v>1</v>
      </c>
      <c r="AV28" s="265">
        <v>4.2</v>
      </c>
      <c r="AW28" s="264">
        <v>1</v>
      </c>
      <c r="AX28" s="252">
        <f t="shared" si="1"/>
        <v>5.462500000000001</v>
      </c>
      <c r="AY28" s="253">
        <f t="shared" si="1"/>
        <v>1.7291666666666667</v>
      </c>
      <c r="AZ28" s="253">
        <f t="shared" si="4"/>
        <v>5.78936170212766</v>
      </c>
      <c r="BA28" s="253">
        <f t="shared" si="2"/>
        <v>1.9042553191489362</v>
      </c>
      <c r="BB28" s="264" t="s">
        <v>21</v>
      </c>
      <c r="BC28" s="266" t="s">
        <v>140</v>
      </c>
      <c r="BD28" s="244"/>
    </row>
    <row r="29" spans="1:56" ht="18" customHeight="1">
      <c r="A29" s="257">
        <f t="shared" si="6"/>
        <v>24</v>
      </c>
      <c r="B29" s="267" t="s">
        <v>180</v>
      </c>
      <c r="C29" s="268" t="s">
        <v>65</v>
      </c>
      <c r="D29" s="260">
        <v>5.3</v>
      </c>
      <c r="E29" s="261">
        <v>1.5</v>
      </c>
      <c r="F29" s="260">
        <v>5.9</v>
      </c>
      <c r="G29" s="261">
        <v>2</v>
      </c>
      <c r="H29" s="260">
        <v>6.6</v>
      </c>
      <c r="I29" s="261">
        <v>2.5</v>
      </c>
      <c r="J29" s="260">
        <v>6.2</v>
      </c>
      <c r="K29" s="261">
        <v>2</v>
      </c>
      <c r="L29" s="260">
        <v>5.8</v>
      </c>
      <c r="M29" s="261">
        <v>2</v>
      </c>
      <c r="N29" s="260">
        <v>6.1</v>
      </c>
      <c r="O29" s="261">
        <v>2</v>
      </c>
      <c r="P29" s="260">
        <v>6.6</v>
      </c>
      <c r="Q29" s="261">
        <v>2.5</v>
      </c>
      <c r="R29" s="262">
        <v>6.2</v>
      </c>
      <c r="S29" s="261">
        <v>2</v>
      </c>
      <c r="T29" s="262">
        <v>6.2</v>
      </c>
      <c r="U29" s="261">
        <v>2</v>
      </c>
      <c r="V29" s="263">
        <f t="shared" si="5"/>
        <v>6.113043478260869</v>
      </c>
      <c r="W29" s="253">
        <f t="shared" si="5"/>
        <v>2.0652173913043477</v>
      </c>
      <c r="X29" s="264">
        <v>7.2</v>
      </c>
      <c r="Y29" s="264">
        <v>3</v>
      </c>
      <c r="Z29" s="264">
        <v>7</v>
      </c>
      <c r="AA29" s="264">
        <v>3</v>
      </c>
      <c r="AB29" s="264">
        <v>7.1</v>
      </c>
      <c r="AC29" s="264">
        <v>3</v>
      </c>
      <c r="AD29" s="264">
        <v>6.4</v>
      </c>
      <c r="AE29" s="264">
        <v>2</v>
      </c>
      <c r="AF29" s="264">
        <v>7</v>
      </c>
      <c r="AG29" s="264">
        <v>3</v>
      </c>
      <c r="AH29" s="264">
        <v>6.5</v>
      </c>
      <c r="AI29" s="264">
        <v>2.5</v>
      </c>
      <c r="AJ29" s="264">
        <v>7.6</v>
      </c>
      <c r="AK29" s="264">
        <v>3</v>
      </c>
      <c r="AL29" s="265">
        <v>7</v>
      </c>
      <c r="AM29" s="264">
        <v>3</v>
      </c>
      <c r="AN29" s="265">
        <v>6.1</v>
      </c>
      <c r="AO29" s="264">
        <v>2</v>
      </c>
      <c r="AP29" s="265">
        <v>7.2</v>
      </c>
      <c r="AQ29" s="264">
        <v>3</v>
      </c>
      <c r="AR29" s="265">
        <v>6.9</v>
      </c>
      <c r="AS29" s="264">
        <v>2.5</v>
      </c>
      <c r="AT29" s="265">
        <v>6.7</v>
      </c>
      <c r="AU29" s="264">
        <v>2.5</v>
      </c>
      <c r="AV29" s="265">
        <v>5</v>
      </c>
      <c r="AW29" s="264">
        <v>1.5</v>
      </c>
      <c r="AX29" s="252">
        <f t="shared" si="1"/>
        <v>6.745833333333333</v>
      </c>
      <c r="AY29" s="253">
        <f t="shared" si="1"/>
        <v>2.625</v>
      </c>
      <c r="AZ29" s="253">
        <f t="shared" si="4"/>
        <v>6.4361702127659575</v>
      </c>
      <c r="BA29" s="253">
        <f t="shared" si="2"/>
        <v>2.351063829787234</v>
      </c>
      <c r="BB29" s="264" t="s">
        <v>17</v>
      </c>
      <c r="BC29" s="266" t="s">
        <v>325</v>
      </c>
      <c r="BD29" s="244"/>
    </row>
    <row r="30" spans="1:56" ht="18" customHeight="1">
      <c r="A30" s="257">
        <f t="shared" si="6"/>
        <v>25</v>
      </c>
      <c r="B30" s="258" t="s">
        <v>181</v>
      </c>
      <c r="C30" s="269" t="s">
        <v>65</v>
      </c>
      <c r="D30" s="260">
        <v>5</v>
      </c>
      <c r="E30" s="261">
        <v>1.5</v>
      </c>
      <c r="F30" s="260">
        <v>5.8</v>
      </c>
      <c r="G30" s="261">
        <v>2</v>
      </c>
      <c r="H30" s="260">
        <v>6.5</v>
      </c>
      <c r="I30" s="261">
        <v>2.5</v>
      </c>
      <c r="J30" s="260">
        <v>5.4</v>
      </c>
      <c r="K30" s="261">
        <v>1.5</v>
      </c>
      <c r="L30" s="260">
        <v>6.5</v>
      </c>
      <c r="M30" s="261">
        <v>2.5</v>
      </c>
      <c r="N30" s="260">
        <v>5.9</v>
      </c>
      <c r="O30" s="261">
        <v>2</v>
      </c>
      <c r="P30" s="260">
        <v>6</v>
      </c>
      <c r="Q30" s="261">
        <v>2</v>
      </c>
      <c r="R30" s="262">
        <v>6.9</v>
      </c>
      <c r="S30" s="261">
        <v>2.5</v>
      </c>
      <c r="T30" s="262">
        <v>6.3</v>
      </c>
      <c r="U30" s="261">
        <v>2</v>
      </c>
      <c r="V30" s="263">
        <f t="shared" si="5"/>
        <v>6.039130434782607</v>
      </c>
      <c r="W30" s="253">
        <f t="shared" si="5"/>
        <v>2.0652173913043477</v>
      </c>
      <c r="X30" s="264">
        <v>6.1</v>
      </c>
      <c r="Y30" s="264">
        <v>2</v>
      </c>
      <c r="Z30" s="264">
        <v>7.1</v>
      </c>
      <c r="AA30" s="264">
        <v>3</v>
      </c>
      <c r="AB30" s="264">
        <v>7.1</v>
      </c>
      <c r="AC30" s="264">
        <v>3</v>
      </c>
      <c r="AD30" s="264">
        <v>5.8</v>
      </c>
      <c r="AE30" s="264">
        <v>2</v>
      </c>
      <c r="AF30" s="264">
        <v>7.1</v>
      </c>
      <c r="AG30" s="264">
        <v>3</v>
      </c>
      <c r="AH30" s="264">
        <v>6</v>
      </c>
      <c r="AI30" s="264">
        <v>2</v>
      </c>
      <c r="AJ30" s="264">
        <v>7.3</v>
      </c>
      <c r="AK30" s="264">
        <v>3</v>
      </c>
      <c r="AL30" s="265">
        <v>6.5</v>
      </c>
      <c r="AM30" s="264">
        <v>2.5</v>
      </c>
      <c r="AN30" s="265">
        <v>4.9</v>
      </c>
      <c r="AO30" s="264">
        <v>1</v>
      </c>
      <c r="AP30" s="265">
        <v>7.1</v>
      </c>
      <c r="AQ30" s="264">
        <v>3</v>
      </c>
      <c r="AR30" s="265">
        <v>6.5</v>
      </c>
      <c r="AS30" s="264">
        <v>2.5</v>
      </c>
      <c r="AT30" s="265">
        <v>6.1</v>
      </c>
      <c r="AU30" s="264">
        <v>2</v>
      </c>
      <c r="AV30" s="265">
        <v>4.6</v>
      </c>
      <c r="AW30" s="264">
        <v>1</v>
      </c>
      <c r="AX30" s="252">
        <f t="shared" si="1"/>
        <v>6.354166666666665</v>
      </c>
      <c r="AY30" s="253">
        <f t="shared" si="1"/>
        <v>2.3333333333333335</v>
      </c>
      <c r="AZ30" s="253">
        <f t="shared" si="4"/>
        <v>6.199999999999999</v>
      </c>
      <c r="BA30" s="253">
        <f t="shared" si="2"/>
        <v>2.202127659574468</v>
      </c>
      <c r="BB30" s="264" t="s">
        <v>17</v>
      </c>
      <c r="BC30" s="266" t="s">
        <v>325</v>
      </c>
      <c r="BD30" s="244"/>
    </row>
    <row r="31" spans="1:56" ht="18" customHeight="1">
      <c r="A31" s="257">
        <f t="shared" si="6"/>
        <v>26</v>
      </c>
      <c r="B31" s="258" t="s">
        <v>182</v>
      </c>
      <c r="C31" s="259" t="s">
        <v>119</v>
      </c>
      <c r="D31" s="260">
        <v>4.5</v>
      </c>
      <c r="E31" s="261">
        <v>1</v>
      </c>
      <c r="F31" s="260">
        <v>7</v>
      </c>
      <c r="G31" s="261">
        <v>3</v>
      </c>
      <c r="H31" s="260">
        <v>6.9</v>
      </c>
      <c r="I31" s="261">
        <v>2.5</v>
      </c>
      <c r="J31" s="260">
        <v>5.4</v>
      </c>
      <c r="K31" s="261">
        <v>1.5</v>
      </c>
      <c r="L31" s="260">
        <v>5.8</v>
      </c>
      <c r="M31" s="261">
        <v>2</v>
      </c>
      <c r="N31" s="260">
        <v>5.3</v>
      </c>
      <c r="O31" s="261">
        <v>1.5</v>
      </c>
      <c r="P31" s="260">
        <v>6.6</v>
      </c>
      <c r="Q31" s="261">
        <v>2.5</v>
      </c>
      <c r="R31" s="262">
        <v>6.8</v>
      </c>
      <c r="S31" s="261">
        <v>2.5</v>
      </c>
      <c r="T31" s="262">
        <v>6.4</v>
      </c>
      <c r="U31" s="261">
        <v>2</v>
      </c>
      <c r="V31" s="263">
        <f t="shared" si="5"/>
        <v>6.065217391304348</v>
      </c>
      <c r="W31" s="253">
        <f t="shared" si="5"/>
        <v>2.0434782608695654</v>
      </c>
      <c r="X31" s="264">
        <v>7.7</v>
      </c>
      <c r="Y31" s="264">
        <v>3</v>
      </c>
      <c r="Z31" s="264">
        <v>7.1</v>
      </c>
      <c r="AA31" s="264">
        <v>3</v>
      </c>
      <c r="AB31" s="264">
        <v>7.2</v>
      </c>
      <c r="AC31" s="264">
        <v>3</v>
      </c>
      <c r="AD31" s="264">
        <v>5.4</v>
      </c>
      <c r="AE31" s="264">
        <v>1.5</v>
      </c>
      <c r="AF31" s="264">
        <v>7.5</v>
      </c>
      <c r="AG31" s="264">
        <v>3</v>
      </c>
      <c r="AH31" s="264">
        <v>6.2</v>
      </c>
      <c r="AI31" s="264">
        <v>2</v>
      </c>
      <c r="AJ31" s="264">
        <v>7.3</v>
      </c>
      <c r="AK31" s="264">
        <v>3</v>
      </c>
      <c r="AL31" s="265">
        <v>6.9</v>
      </c>
      <c r="AM31" s="264">
        <v>2.5</v>
      </c>
      <c r="AN31" s="265">
        <v>5.5</v>
      </c>
      <c r="AO31" s="264">
        <v>2</v>
      </c>
      <c r="AP31" s="265">
        <v>7.5</v>
      </c>
      <c r="AQ31" s="264">
        <v>3</v>
      </c>
      <c r="AR31" s="265">
        <v>6.5</v>
      </c>
      <c r="AS31" s="264">
        <v>2.5</v>
      </c>
      <c r="AT31" s="265">
        <v>6.1</v>
      </c>
      <c r="AU31" s="264">
        <v>2</v>
      </c>
      <c r="AV31" s="265">
        <v>6.7</v>
      </c>
      <c r="AW31" s="264">
        <v>2.5</v>
      </c>
      <c r="AX31" s="252">
        <f t="shared" si="1"/>
        <v>6.741666666666666</v>
      </c>
      <c r="AY31" s="253">
        <f t="shared" si="1"/>
        <v>2.5625</v>
      </c>
      <c r="AZ31" s="253">
        <f t="shared" si="4"/>
        <v>6.41063829787234</v>
      </c>
      <c r="BA31" s="253">
        <f t="shared" si="2"/>
        <v>2.3085106382978724</v>
      </c>
      <c r="BB31" s="264" t="s">
        <v>17</v>
      </c>
      <c r="BC31" s="266" t="s">
        <v>325</v>
      </c>
      <c r="BD31" s="244"/>
    </row>
    <row r="32" spans="1:56" ht="18" customHeight="1">
      <c r="A32" s="257">
        <f t="shared" si="6"/>
        <v>27</v>
      </c>
      <c r="B32" s="258" t="s">
        <v>183</v>
      </c>
      <c r="C32" s="269" t="s">
        <v>121</v>
      </c>
      <c r="D32" s="260">
        <v>5.4</v>
      </c>
      <c r="E32" s="261">
        <v>1.5</v>
      </c>
      <c r="F32" s="260">
        <v>6.9</v>
      </c>
      <c r="G32" s="261">
        <v>2.5</v>
      </c>
      <c r="H32" s="260">
        <v>6.5</v>
      </c>
      <c r="I32" s="261">
        <v>2.5</v>
      </c>
      <c r="J32" s="260">
        <v>7.3</v>
      </c>
      <c r="K32" s="261">
        <v>3</v>
      </c>
      <c r="L32" s="260">
        <v>7.5</v>
      </c>
      <c r="M32" s="261">
        <v>3</v>
      </c>
      <c r="N32" s="260">
        <v>6.3</v>
      </c>
      <c r="O32" s="261">
        <v>2</v>
      </c>
      <c r="P32" s="260">
        <v>7.1</v>
      </c>
      <c r="Q32" s="261">
        <v>3</v>
      </c>
      <c r="R32" s="262">
        <v>7</v>
      </c>
      <c r="S32" s="261">
        <v>3</v>
      </c>
      <c r="T32" s="262">
        <v>4.8</v>
      </c>
      <c r="U32" s="261">
        <v>1</v>
      </c>
      <c r="V32" s="263">
        <f t="shared" si="5"/>
        <v>6.517391304347825</v>
      </c>
      <c r="W32" s="253">
        <f t="shared" si="5"/>
        <v>2.391304347826087</v>
      </c>
      <c r="X32" s="264">
        <v>7.2</v>
      </c>
      <c r="Y32" s="264">
        <v>3</v>
      </c>
      <c r="Z32" s="264">
        <v>6.5</v>
      </c>
      <c r="AA32" s="264">
        <v>2.5</v>
      </c>
      <c r="AB32" s="264">
        <v>6.8</v>
      </c>
      <c r="AC32" s="264">
        <v>2.5</v>
      </c>
      <c r="AD32" s="264">
        <v>6</v>
      </c>
      <c r="AE32" s="264">
        <v>2</v>
      </c>
      <c r="AF32" s="264">
        <v>6.9</v>
      </c>
      <c r="AG32" s="264">
        <v>2.5</v>
      </c>
      <c r="AH32" s="264">
        <v>4.4</v>
      </c>
      <c r="AI32" s="264">
        <v>1</v>
      </c>
      <c r="AJ32" s="264">
        <v>6.8</v>
      </c>
      <c r="AK32" s="264">
        <v>2.5</v>
      </c>
      <c r="AL32" s="265">
        <v>6.6</v>
      </c>
      <c r="AM32" s="264">
        <v>2.5</v>
      </c>
      <c r="AN32" s="265">
        <v>3.9</v>
      </c>
      <c r="AO32" s="264">
        <v>0</v>
      </c>
      <c r="AP32" s="265">
        <v>5.6</v>
      </c>
      <c r="AQ32" s="264">
        <v>2</v>
      </c>
      <c r="AR32" s="265">
        <v>5.4</v>
      </c>
      <c r="AS32" s="264">
        <v>1.5</v>
      </c>
      <c r="AT32" s="265">
        <v>5.4</v>
      </c>
      <c r="AU32" s="264">
        <v>1.5</v>
      </c>
      <c r="AV32" s="265">
        <v>7.6</v>
      </c>
      <c r="AW32" s="264">
        <v>3</v>
      </c>
      <c r="AX32" s="252">
        <f t="shared" si="1"/>
        <v>6.037499999999999</v>
      </c>
      <c r="AY32" s="253">
        <f t="shared" si="1"/>
        <v>2</v>
      </c>
      <c r="AZ32" s="253">
        <f t="shared" si="4"/>
        <v>6.2723404255319135</v>
      </c>
      <c r="BA32" s="253">
        <f t="shared" si="2"/>
        <v>2.1914893617021276</v>
      </c>
      <c r="BB32" s="264" t="s">
        <v>17</v>
      </c>
      <c r="BC32" s="266" t="s">
        <v>325</v>
      </c>
      <c r="BD32" s="244"/>
    </row>
    <row r="33" spans="1:56" ht="18" customHeight="1">
      <c r="A33" s="257">
        <f t="shared" si="6"/>
        <v>28</v>
      </c>
      <c r="B33" s="258" t="s">
        <v>184</v>
      </c>
      <c r="C33" s="259" t="s">
        <v>149</v>
      </c>
      <c r="D33" s="260">
        <v>6</v>
      </c>
      <c r="E33" s="261">
        <v>2</v>
      </c>
      <c r="F33" s="260">
        <v>7</v>
      </c>
      <c r="G33" s="261">
        <v>3</v>
      </c>
      <c r="H33" s="260">
        <v>7.2</v>
      </c>
      <c r="I33" s="261">
        <v>3</v>
      </c>
      <c r="J33" s="260">
        <v>5.6</v>
      </c>
      <c r="K33" s="261">
        <v>2</v>
      </c>
      <c r="L33" s="260">
        <v>5.8</v>
      </c>
      <c r="M33" s="261">
        <v>2</v>
      </c>
      <c r="N33" s="260">
        <v>7.1</v>
      </c>
      <c r="O33" s="261">
        <v>3</v>
      </c>
      <c r="P33" s="260">
        <v>7.4</v>
      </c>
      <c r="Q33" s="261">
        <v>3</v>
      </c>
      <c r="R33" s="262">
        <v>6.7</v>
      </c>
      <c r="S33" s="261">
        <v>2.5</v>
      </c>
      <c r="T33" s="262">
        <v>6.6</v>
      </c>
      <c r="U33" s="261">
        <v>2.5</v>
      </c>
      <c r="V33" s="263">
        <f t="shared" si="5"/>
        <v>6.660869565217391</v>
      </c>
      <c r="W33" s="253">
        <f t="shared" si="5"/>
        <v>2.5869565217391304</v>
      </c>
      <c r="X33" s="264">
        <v>4.3</v>
      </c>
      <c r="Y33" s="264">
        <v>1</v>
      </c>
      <c r="Z33" s="264">
        <v>7.4</v>
      </c>
      <c r="AA33" s="264">
        <v>3</v>
      </c>
      <c r="AB33" s="264">
        <v>6.4</v>
      </c>
      <c r="AC33" s="264">
        <v>2</v>
      </c>
      <c r="AD33" s="264">
        <v>6.8</v>
      </c>
      <c r="AE33" s="264">
        <v>2.5</v>
      </c>
      <c r="AF33" s="264">
        <v>7</v>
      </c>
      <c r="AG33" s="264">
        <v>3</v>
      </c>
      <c r="AH33" s="264">
        <v>6</v>
      </c>
      <c r="AI33" s="264">
        <v>2</v>
      </c>
      <c r="AJ33" s="264">
        <v>6.1</v>
      </c>
      <c r="AK33" s="264">
        <v>2</v>
      </c>
      <c r="AL33" s="265">
        <v>4.7</v>
      </c>
      <c r="AM33" s="264">
        <v>1</v>
      </c>
      <c r="AN33" s="265">
        <v>6.4</v>
      </c>
      <c r="AO33" s="264">
        <v>2</v>
      </c>
      <c r="AP33" s="265">
        <v>5.7</v>
      </c>
      <c r="AQ33" s="264">
        <v>2</v>
      </c>
      <c r="AR33" s="265">
        <v>6.5</v>
      </c>
      <c r="AS33" s="264">
        <v>2.5</v>
      </c>
      <c r="AT33" s="265">
        <v>5.8</v>
      </c>
      <c r="AU33" s="264">
        <v>2</v>
      </c>
      <c r="AV33" s="265">
        <v>3.1</v>
      </c>
      <c r="AW33" s="264">
        <v>0</v>
      </c>
      <c r="AX33" s="252">
        <f t="shared" si="1"/>
        <v>5.862500000000001</v>
      </c>
      <c r="AY33" s="253">
        <f t="shared" si="1"/>
        <v>1.8958333333333333</v>
      </c>
      <c r="AZ33" s="253">
        <f t="shared" si="4"/>
        <v>6.2531914893617015</v>
      </c>
      <c r="BA33" s="253">
        <f t="shared" si="2"/>
        <v>2.234042553191489</v>
      </c>
      <c r="BB33" s="264" t="s">
        <v>17</v>
      </c>
      <c r="BC33" s="266" t="s">
        <v>140</v>
      </c>
      <c r="BD33" s="244"/>
    </row>
    <row r="34" spans="1:56" ht="18" customHeight="1">
      <c r="A34" s="257">
        <f t="shared" si="6"/>
        <v>29</v>
      </c>
      <c r="B34" s="267" t="s">
        <v>185</v>
      </c>
      <c r="C34" s="268" t="s">
        <v>124</v>
      </c>
      <c r="D34" s="260">
        <v>6</v>
      </c>
      <c r="E34" s="261">
        <v>2</v>
      </c>
      <c r="F34" s="260">
        <v>6.3</v>
      </c>
      <c r="G34" s="261">
        <v>2</v>
      </c>
      <c r="H34" s="260">
        <v>6.9</v>
      </c>
      <c r="I34" s="261">
        <v>2.5</v>
      </c>
      <c r="J34" s="260">
        <v>6.1</v>
      </c>
      <c r="K34" s="261">
        <v>2</v>
      </c>
      <c r="L34" s="260">
        <v>5.8</v>
      </c>
      <c r="M34" s="261">
        <v>2</v>
      </c>
      <c r="N34" s="260">
        <v>7</v>
      </c>
      <c r="O34" s="261">
        <v>3</v>
      </c>
      <c r="P34" s="260">
        <v>6.4</v>
      </c>
      <c r="Q34" s="261">
        <v>2</v>
      </c>
      <c r="R34" s="262">
        <v>6.9</v>
      </c>
      <c r="S34" s="261">
        <v>2.5</v>
      </c>
      <c r="T34" s="262">
        <v>6.6</v>
      </c>
      <c r="U34" s="261">
        <v>2.5</v>
      </c>
      <c r="V34" s="263">
        <f t="shared" si="5"/>
        <v>6.486956521739131</v>
      </c>
      <c r="W34" s="253">
        <f t="shared" si="5"/>
        <v>2.3043478260869565</v>
      </c>
      <c r="X34" s="264">
        <v>7</v>
      </c>
      <c r="Y34" s="264">
        <v>3</v>
      </c>
      <c r="Z34" s="264">
        <v>7.3</v>
      </c>
      <c r="AA34" s="264">
        <v>3</v>
      </c>
      <c r="AB34" s="264">
        <v>6.3</v>
      </c>
      <c r="AC34" s="264">
        <v>2</v>
      </c>
      <c r="AD34" s="264">
        <v>8</v>
      </c>
      <c r="AE34" s="264">
        <v>3.5</v>
      </c>
      <c r="AF34" s="264">
        <v>6.5</v>
      </c>
      <c r="AG34" s="264">
        <v>2.5</v>
      </c>
      <c r="AH34" s="264">
        <v>5.5</v>
      </c>
      <c r="AI34" s="264">
        <v>2</v>
      </c>
      <c r="AJ34" s="264">
        <v>7.1</v>
      </c>
      <c r="AK34" s="264">
        <v>3</v>
      </c>
      <c r="AL34" s="265">
        <v>6.6</v>
      </c>
      <c r="AM34" s="264">
        <v>2.5</v>
      </c>
      <c r="AN34" s="265">
        <v>4.8</v>
      </c>
      <c r="AO34" s="264">
        <v>1</v>
      </c>
      <c r="AP34" s="265">
        <v>6.2</v>
      </c>
      <c r="AQ34" s="264">
        <v>2</v>
      </c>
      <c r="AR34" s="265">
        <v>6.2</v>
      </c>
      <c r="AS34" s="264">
        <v>2</v>
      </c>
      <c r="AT34" s="265">
        <v>5.4</v>
      </c>
      <c r="AU34" s="264">
        <v>1.5</v>
      </c>
      <c r="AV34" s="265">
        <v>5.1</v>
      </c>
      <c r="AW34" s="264">
        <v>1.5</v>
      </c>
      <c r="AX34" s="252">
        <f t="shared" si="1"/>
        <v>6.199999999999999</v>
      </c>
      <c r="AY34" s="253">
        <f t="shared" si="1"/>
        <v>2.1666666666666665</v>
      </c>
      <c r="AZ34" s="253">
        <f t="shared" si="4"/>
        <v>6.340425531914893</v>
      </c>
      <c r="BA34" s="253">
        <f t="shared" si="2"/>
        <v>2.234042553191489</v>
      </c>
      <c r="BB34" s="264" t="s">
        <v>17</v>
      </c>
      <c r="BC34" s="266" t="s">
        <v>325</v>
      </c>
      <c r="BD34" s="244"/>
    </row>
    <row r="35" spans="1:56" ht="18" customHeight="1">
      <c r="A35" s="257">
        <f t="shared" si="6"/>
        <v>30</v>
      </c>
      <c r="B35" s="258" t="s">
        <v>186</v>
      </c>
      <c r="C35" s="259" t="s">
        <v>126</v>
      </c>
      <c r="D35" s="260">
        <v>8.8</v>
      </c>
      <c r="E35" s="261">
        <v>4</v>
      </c>
      <c r="F35" s="260">
        <v>6.7</v>
      </c>
      <c r="G35" s="261">
        <v>2.5</v>
      </c>
      <c r="H35" s="260">
        <v>8</v>
      </c>
      <c r="I35" s="261">
        <v>3.5</v>
      </c>
      <c r="J35" s="260">
        <v>7.7</v>
      </c>
      <c r="K35" s="261">
        <v>3</v>
      </c>
      <c r="L35" s="260">
        <v>8.5</v>
      </c>
      <c r="M35" s="261">
        <v>4</v>
      </c>
      <c r="N35" s="260">
        <v>8</v>
      </c>
      <c r="O35" s="261">
        <v>3.5</v>
      </c>
      <c r="P35" s="260">
        <v>8.1</v>
      </c>
      <c r="Q35" s="261">
        <v>3.5</v>
      </c>
      <c r="R35" s="262">
        <v>7.6</v>
      </c>
      <c r="S35" s="261">
        <v>3</v>
      </c>
      <c r="T35" s="262">
        <v>9.1</v>
      </c>
      <c r="U35" s="261">
        <v>4</v>
      </c>
      <c r="V35" s="263">
        <f t="shared" si="5"/>
        <v>8.065217391304348</v>
      </c>
      <c r="W35" s="253">
        <f t="shared" si="5"/>
        <v>3.4565217391304346</v>
      </c>
      <c r="X35" s="264">
        <v>8.7</v>
      </c>
      <c r="Y35" s="264">
        <v>4</v>
      </c>
      <c r="Z35" s="264">
        <v>9.2</v>
      </c>
      <c r="AA35" s="264">
        <v>4</v>
      </c>
      <c r="AB35" s="264">
        <v>8.2</v>
      </c>
      <c r="AC35" s="264">
        <v>3.5</v>
      </c>
      <c r="AD35" s="264">
        <v>8.6</v>
      </c>
      <c r="AE35" s="264">
        <v>4</v>
      </c>
      <c r="AF35" s="264">
        <v>8</v>
      </c>
      <c r="AG35" s="264">
        <v>3.5</v>
      </c>
      <c r="AH35" s="264">
        <v>8.2</v>
      </c>
      <c r="AI35" s="264">
        <v>3.5</v>
      </c>
      <c r="AJ35" s="264">
        <v>9.1</v>
      </c>
      <c r="AK35" s="264">
        <v>4</v>
      </c>
      <c r="AL35" s="265">
        <v>8.3</v>
      </c>
      <c r="AM35" s="264">
        <v>3.5</v>
      </c>
      <c r="AN35" s="265">
        <v>8.6</v>
      </c>
      <c r="AO35" s="264">
        <v>4</v>
      </c>
      <c r="AP35" s="265">
        <v>6.8</v>
      </c>
      <c r="AQ35" s="264">
        <v>2.5</v>
      </c>
      <c r="AR35" s="265">
        <v>7.6</v>
      </c>
      <c r="AS35" s="264">
        <v>3</v>
      </c>
      <c r="AT35" s="265">
        <v>9.5</v>
      </c>
      <c r="AU35" s="264">
        <v>4.5</v>
      </c>
      <c r="AV35" s="265">
        <v>8.2</v>
      </c>
      <c r="AW35" s="264">
        <v>3.5</v>
      </c>
      <c r="AX35" s="252">
        <f t="shared" si="1"/>
        <v>8.370833333333332</v>
      </c>
      <c r="AY35" s="253">
        <f t="shared" si="1"/>
        <v>3.625</v>
      </c>
      <c r="AZ35" s="253">
        <f t="shared" si="4"/>
        <v>8.22127659574468</v>
      </c>
      <c r="BA35" s="253">
        <f t="shared" si="2"/>
        <v>3.5425531914893615</v>
      </c>
      <c r="BB35" s="264" t="s">
        <v>232</v>
      </c>
      <c r="BC35" s="266" t="s">
        <v>325</v>
      </c>
      <c r="BD35" s="244"/>
    </row>
    <row r="36" spans="1:56" ht="18" customHeight="1">
      <c r="A36" s="257">
        <f t="shared" si="6"/>
        <v>31</v>
      </c>
      <c r="B36" s="258" t="s">
        <v>42</v>
      </c>
      <c r="C36" s="259" t="s">
        <v>151</v>
      </c>
      <c r="D36" s="260">
        <v>6.2</v>
      </c>
      <c r="E36" s="261">
        <v>2</v>
      </c>
      <c r="F36" s="260">
        <v>5.9</v>
      </c>
      <c r="G36" s="261">
        <v>2</v>
      </c>
      <c r="H36" s="260">
        <v>7.6</v>
      </c>
      <c r="I36" s="261">
        <v>3</v>
      </c>
      <c r="J36" s="260">
        <v>5.8</v>
      </c>
      <c r="K36" s="261">
        <v>2</v>
      </c>
      <c r="L36" s="260">
        <v>5.7</v>
      </c>
      <c r="M36" s="261">
        <v>2</v>
      </c>
      <c r="N36" s="260">
        <v>6.3</v>
      </c>
      <c r="O36" s="261">
        <v>2</v>
      </c>
      <c r="P36" s="260">
        <v>6.7</v>
      </c>
      <c r="Q36" s="261">
        <v>2.5</v>
      </c>
      <c r="R36" s="262">
        <v>7.6</v>
      </c>
      <c r="S36" s="261">
        <v>3</v>
      </c>
      <c r="T36" s="262">
        <v>5.1</v>
      </c>
      <c r="U36" s="261">
        <v>1.5</v>
      </c>
      <c r="V36" s="263">
        <f t="shared" si="5"/>
        <v>6.443478260869565</v>
      </c>
      <c r="W36" s="253">
        <f t="shared" si="5"/>
        <v>2.282608695652174</v>
      </c>
      <c r="X36" s="264">
        <v>7.2</v>
      </c>
      <c r="Y36" s="264">
        <v>3</v>
      </c>
      <c r="Z36" s="264">
        <v>7.5</v>
      </c>
      <c r="AA36" s="264">
        <v>3</v>
      </c>
      <c r="AB36" s="264">
        <v>7</v>
      </c>
      <c r="AC36" s="264">
        <v>3</v>
      </c>
      <c r="AD36" s="264">
        <v>5.6</v>
      </c>
      <c r="AE36" s="264">
        <v>2</v>
      </c>
      <c r="AF36" s="264">
        <v>7</v>
      </c>
      <c r="AG36" s="264">
        <v>3</v>
      </c>
      <c r="AH36" s="264">
        <v>6.8</v>
      </c>
      <c r="AI36" s="264">
        <v>2.5</v>
      </c>
      <c r="AJ36" s="264">
        <v>8.1</v>
      </c>
      <c r="AK36" s="264">
        <v>3.5</v>
      </c>
      <c r="AL36" s="265">
        <v>6.8</v>
      </c>
      <c r="AM36" s="264">
        <v>2.5</v>
      </c>
      <c r="AN36" s="265">
        <v>5.1</v>
      </c>
      <c r="AO36" s="264">
        <v>1.5</v>
      </c>
      <c r="AP36" s="265">
        <v>6.8</v>
      </c>
      <c r="AQ36" s="264">
        <v>2.5</v>
      </c>
      <c r="AR36" s="265">
        <v>6.8</v>
      </c>
      <c r="AS36" s="264">
        <v>2.5</v>
      </c>
      <c r="AT36" s="265">
        <v>6.2</v>
      </c>
      <c r="AU36" s="264">
        <v>2</v>
      </c>
      <c r="AV36" s="265">
        <v>5.5</v>
      </c>
      <c r="AW36" s="264">
        <v>2</v>
      </c>
      <c r="AX36" s="252">
        <f t="shared" si="1"/>
        <v>6.666666666666665</v>
      </c>
      <c r="AY36" s="253">
        <f t="shared" si="1"/>
        <v>2.5416666666666665</v>
      </c>
      <c r="AZ36" s="253">
        <f t="shared" si="4"/>
        <v>6.557446808510637</v>
      </c>
      <c r="BA36" s="253">
        <f t="shared" si="2"/>
        <v>2.4148936170212765</v>
      </c>
      <c r="BB36" s="264" t="s">
        <v>17</v>
      </c>
      <c r="BC36" s="266" t="s">
        <v>325</v>
      </c>
      <c r="BD36" s="244"/>
    </row>
    <row r="37" spans="1:56" ht="18" customHeight="1">
      <c r="A37" s="257">
        <f t="shared" si="6"/>
        <v>32</v>
      </c>
      <c r="B37" s="258" t="s">
        <v>187</v>
      </c>
      <c r="C37" s="259" t="s">
        <v>68</v>
      </c>
      <c r="D37" s="260">
        <v>5.4</v>
      </c>
      <c r="E37" s="261">
        <v>1.5</v>
      </c>
      <c r="F37" s="260">
        <v>5.6</v>
      </c>
      <c r="G37" s="261">
        <v>2</v>
      </c>
      <c r="H37" s="260">
        <v>6.4</v>
      </c>
      <c r="I37" s="261">
        <v>2</v>
      </c>
      <c r="J37" s="260">
        <v>5.7</v>
      </c>
      <c r="K37" s="261">
        <v>2</v>
      </c>
      <c r="L37" s="260">
        <v>4.5</v>
      </c>
      <c r="M37" s="261">
        <v>1</v>
      </c>
      <c r="N37" s="260">
        <v>5.6</v>
      </c>
      <c r="O37" s="261">
        <v>2</v>
      </c>
      <c r="P37" s="260">
        <v>5.8</v>
      </c>
      <c r="Q37" s="261">
        <v>2</v>
      </c>
      <c r="R37" s="262">
        <v>6</v>
      </c>
      <c r="S37" s="261">
        <v>2</v>
      </c>
      <c r="T37" s="262">
        <v>7.2</v>
      </c>
      <c r="U37" s="261">
        <v>3</v>
      </c>
      <c r="V37" s="263">
        <f t="shared" si="5"/>
        <v>5.808695652173914</v>
      </c>
      <c r="W37" s="253">
        <f t="shared" si="5"/>
        <v>1.934782608695652</v>
      </c>
      <c r="X37" s="264">
        <v>8.6</v>
      </c>
      <c r="Y37" s="264">
        <v>4</v>
      </c>
      <c r="Z37" s="264">
        <v>7.2</v>
      </c>
      <c r="AA37" s="264">
        <v>3</v>
      </c>
      <c r="AB37" s="264">
        <v>4.6</v>
      </c>
      <c r="AC37" s="264">
        <v>1</v>
      </c>
      <c r="AD37" s="264">
        <v>6.8</v>
      </c>
      <c r="AE37" s="264">
        <v>2.5</v>
      </c>
      <c r="AF37" s="264">
        <v>6.7</v>
      </c>
      <c r="AG37" s="264">
        <v>2.5</v>
      </c>
      <c r="AH37" s="264">
        <v>6.1</v>
      </c>
      <c r="AI37" s="264">
        <v>2</v>
      </c>
      <c r="AJ37" s="264">
        <v>7.2</v>
      </c>
      <c r="AK37" s="264">
        <v>3</v>
      </c>
      <c r="AL37" s="265">
        <v>6.9</v>
      </c>
      <c r="AM37" s="264">
        <v>2.5</v>
      </c>
      <c r="AN37" s="265">
        <v>4.8</v>
      </c>
      <c r="AO37" s="264">
        <v>1</v>
      </c>
      <c r="AP37" s="265">
        <v>5.6</v>
      </c>
      <c r="AQ37" s="264">
        <v>2</v>
      </c>
      <c r="AR37" s="265">
        <v>4.7</v>
      </c>
      <c r="AS37" s="264">
        <v>1</v>
      </c>
      <c r="AT37" s="265">
        <v>3.9</v>
      </c>
      <c r="AU37" s="264">
        <v>0</v>
      </c>
      <c r="AV37" s="265">
        <v>3.1</v>
      </c>
      <c r="AW37" s="264">
        <v>0</v>
      </c>
      <c r="AX37" s="252">
        <f t="shared" si="1"/>
        <v>5.620833333333334</v>
      </c>
      <c r="AY37" s="253">
        <f t="shared" si="1"/>
        <v>1.7083333333333333</v>
      </c>
      <c r="AZ37" s="253">
        <f t="shared" si="4"/>
        <v>5.712765957446808</v>
      </c>
      <c r="BA37" s="253">
        <f t="shared" si="2"/>
        <v>1.8191489361702127</v>
      </c>
      <c r="BB37" s="264" t="s">
        <v>21</v>
      </c>
      <c r="BC37" s="266" t="s">
        <v>140</v>
      </c>
      <c r="BD37" s="244"/>
    </row>
    <row r="38" spans="1:56" ht="18" customHeight="1">
      <c r="A38" s="257">
        <f t="shared" si="6"/>
        <v>33</v>
      </c>
      <c r="B38" s="258" t="s">
        <v>96</v>
      </c>
      <c r="C38" s="259" t="s">
        <v>72</v>
      </c>
      <c r="D38" s="260">
        <v>5.3</v>
      </c>
      <c r="E38" s="261">
        <v>1.5</v>
      </c>
      <c r="F38" s="260">
        <v>5.5</v>
      </c>
      <c r="G38" s="261">
        <v>2</v>
      </c>
      <c r="H38" s="260">
        <v>6.5</v>
      </c>
      <c r="I38" s="261">
        <v>2.5</v>
      </c>
      <c r="J38" s="260">
        <v>4.7</v>
      </c>
      <c r="K38" s="261">
        <v>1</v>
      </c>
      <c r="L38" s="260">
        <v>6.6</v>
      </c>
      <c r="M38" s="261">
        <v>2.5</v>
      </c>
      <c r="N38" s="260">
        <v>6.3</v>
      </c>
      <c r="O38" s="261">
        <v>2</v>
      </c>
      <c r="P38" s="260">
        <v>6.4</v>
      </c>
      <c r="Q38" s="261">
        <v>2</v>
      </c>
      <c r="R38" s="262">
        <v>6.8</v>
      </c>
      <c r="S38" s="261">
        <v>2.5</v>
      </c>
      <c r="T38" s="262">
        <v>6.4</v>
      </c>
      <c r="U38" s="261">
        <v>2</v>
      </c>
      <c r="V38" s="263">
        <f t="shared" si="5"/>
        <v>6.1000000000000005</v>
      </c>
      <c r="W38" s="253">
        <f t="shared" si="5"/>
        <v>2.0217391304347827</v>
      </c>
      <c r="X38" s="264">
        <v>3.7</v>
      </c>
      <c r="Y38" s="264">
        <v>0</v>
      </c>
      <c r="Z38" s="264">
        <v>6.2</v>
      </c>
      <c r="AA38" s="264">
        <v>2</v>
      </c>
      <c r="AB38" s="264">
        <v>7.4</v>
      </c>
      <c r="AC38" s="264">
        <v>3</v>
      </c>
      <c r="AD38" s="264">
        <v>5.6</v>
      </c>
      <c r="AE38" s="264">
        <v>2</v>
      </c>
      <c r="AF38" s="264">
        <v>7.5</v>
      </c>
      <c r="AG38" s="264">
        <v>3</v>
      </c>
      <c r="AH38" s="264">
        <v>5.5</v>
      </c>
      <c r="AI38" s="264">
        <v>2</v>
      </c>
      <c r="AJ38" s="264">
        <v>6.2</v>
      </c>
      <c r="AK38" s="264">
        <v>2</v>
      </c>
      <c r="AL38" s="265">
        <v>5.7</v>
      </c>
      <c r="AM38" s="264">
        <v>2</v>
      </c>
      <c r="AN38" s="265">
        <v>6.5</v>
      </c>
      <c r="AO38" s="264">
        <v>2.5</v>
      </c>
      <c r="AP38" s="265">
        <v>7.6</v>
      </c>
      <c r="AQ38" s="264">
        <v>3</v>
      </c>
      <c r="AR38" s="265">
        <v>5.5</v>
      </c>
      <c r="AS38" s="264">
        <v>2</v>
      </c>
      <c r="AT38" s="265">
        <v>5.7</v>
      </c>
      <c r="AU38" s="264">
        <v>2</v>
      </c>
      <c r="AV38" s="265">
        <v>7.4</v>
      </c>
      <c r="AW38" s="264">
        <v>3</v>
      </c>
      <c r="AX38" s="252">
        <f t="shared" si="1"/>
        <v>6.316666666666666</v>
      </c>
      <c r="AY38" s="253">
        <f t="shared" si="1"/>
        <v>2.2916666666666665</v>
      </c>
      <c r="AZ38" s="253">
        <f t="shared" si="4"/>
        <v>6.21063829787234</v>
      </c>
      <c r="BA38" s="253">
        <f t="shared" si="2"/>
        <v>2.1595744680851063</v>
      </c>
      <c r="BB38" s="264" t="s">
        <v>21</v>
      </c>
      <c r="BC38" s="266" t="s">
        <v>325</v>
      </c>
      <c r="BD38" s="244"/>
    </row>
    <row r="39" spans="1:56" ht="18" customHeight="1" thickBot="1">
      <c r="A39" s="270">
        <f t="shared" si="6"/>
        <v>34</v>
      </c>
      <c r="B39" s="271" t="s">
        <v>109</v>
      </c>
      <c r="C39" s="271" t="s">
        <v>68</v>
      </c>
      <c r="D39" s="272">
        <v>4.3</v>
      </c>
      <c r="E39" s="273">
        <v>1</v>
      </c>
      <c r="F39" s="274">
        <v>5.8</v>
      </c>
      <c r="G39" s="273">
        <v>2</v>
      </c>
      <c r="H39" s="274">
        <v>7.2</v>
      </c>
      <c r="I39" s="273">
        <v>3</v>
      </c>
      <c r="J39" s="274">
        <v>4.8</v>
      </c>
      <c r="K39" s="273">
        <v>1</v>
      </c>
      <c r="L39" s="274">
        <v>6.5</v>
      </c>
      <c r="M39" s="273">
        <v>2.5</v>
      </c>
      <c r="N39" s="274">
        <v>6.3</v>
      </c>
      <c r="O39" s="273">
        <v>2</v>
      </c>
      <c r="P39" s="274">
        <v>6.6</v>
      </c>
      <c r="Q39" s="273">
        <v>2.5</v>
      </c>
      <c r="R39" s="275">
        <v>6.8</v>
      </c>
      <c r="S39" s="273">
        <v>2.5</v>
      </c>
      <c r="T39" s="275">
        <v>4.1</v>
      </c>
      <c r="U39" s="273">
        <v>1</v>
      </c>
      <c r="V39" s="276">
        <f t="shared" si="5"/>
        <v>5.913043478260868</v>
      </c>
      <c r="W39" s="277">
        <f t="shared" si="5"/>
        <v>2</v>
      </c>
      <c r="X39" s="278">
        <v>8.1</v>
      </c>
      <c r="Y39" s="278">
        <v>3.5</v>
      </c>
      <c r="Z39" s="278">
        <v>6.5</v>
      </c>
      <c r="AA39" s="278">
        <v>2.5</v>
      </c>
      <c r="AB39" s="278">
        <v>7.4</v>
      </c>
      <c r="AC39" s="278">
        <v>3</v>
      </c>
      <c r="AD39" s="278">
        <v>7.2</v>
      </c>
      <c r="AE39" s="278">
        <v>3</v>
      </c>
      <c r="AF39" s="278">
        <v>7.1</v>
      </c>
      <c r="AG39" s="278">
        <v>3</v>
      </c>
      <c r="AH39" s="278">
        <v>6.8</v>
      </c>
      <c r="AI39" s="278">
        <v>2.5</v>
      </c>
      <c r="AJ39" s="278">
        <v>7.2</v>
      </c>
      <c r="AK39" s="278">
        <v>3</v>
      </c>
      <c r="AL39" s="279">
        <v>7.3</v>
      </c>
      <c r="AM39" s="278">
        <v>3</v>
      </c>
      <c r="AN39" s="279">
        <v>4.8</v>
      </c>
      <c r="AO39" s="278">
        <v>1</v>
      </c>
      <c r="AP39" s="279">
        <v>5.5</v>
      </c>
      <c r="AQ39" s="278">
        <v>2</v>
      </c>
      <c r="AR39" s="279">
        <v>5.8</v>
      </c>
      <c r="AS39" s="278">
        <v>2</v>
      </c>
      <c r="AT39" s="279">
        <v>7</v>
      </c>
      <c r="AU39" s="278">
        <v>3</v>
      </c>
      <c r="AV39" s="279">
        <v>4.8</v>
      </c>
      <c r="AW39" s="278">
        <v>1</v>
      </c>
      <c r="AX39" s="276">
        <f t="shared" si="1"/>
        <v>6.5</v>
      </c>
      <c r="AY39" s="277">
        <f t="shared" si="1"/>
        <v>2.4375</v>
      </c>
      <c r="AZ39" s="277">
        <f t="shared" si="4"/>
        <v>6.212765957446808</v>
      </c>
      <c r="BA39" s="277">
        <f t="shared" si="2"/>
        <v>2.223404255319149</v>
      </c>
      <c r="BB39" s="278" t="s">
        <v>17</v>
      </c>
      <c r="BC39" s="280" t="s">
        <v>325</v>
      </c>
      <c r="BD39" s="245"/>
    </row>
    <row r="40" ht="13.5" thickTop="1"/>
    <row r="41" s="2" customFormat="1" ht="18"/>
    <row r="42" s="2" customFormat="1" ht="18"/>
    <row r="43" s="2" customFormat="1" ht="18"/>
    <row r="44" s="2" customFormat="1" ht="18"/>
    <row r="45" s="2" customFormat="1" ht="18"/>
    <row r="46" s="2" customFormat="1" ht="18"/>
    <row r="47" s="2" customFormat="1" ht="18"/>
    <row r="48" s="2" customFormat="1" ht="18"/>
    <row r="49" s="2" customFormat="1" ht="18"/>
    <row r="50" s="2" customFormat="1" ht="18"/>
    <row r="52" spans="1:22" ht="2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7"/>
      <c r="N52" s="10"/>
      <c r="O52" s="10"/>
      <c r="P52" s="11"/>
      <c r="Q52" s="11"/>
      <c r="R52" s="11"/>
      <c r="S52" s="11"/>
      <c r="T52" s="11"/>
      <c r="U52" s="11"/>
      <c r="V52" s="11"/>
    </row>
    <row r="53" spans="1:9" ht="18">
      <c r="A53" s="10"/>
      <c r="B53" s="10"/>
      <c r="C53" s="10"/>
      <c r="D53" s="10"/>
      <c r="E53" s="10"/>
      <c r="H53" s="12"/>
      <c r="I53" s="12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20.25" customHeight="1"/>
    <row r="105" ht="20.25" customHeight="1"/>
    <row r="106" ht="13.5" customHeight="1"/>
    <row r="107" ht="13.5" customHeight="1"/>
    <row r="108" ht="13.5" customHeight="1"/>
  </sheetData>
  <sheetProtection/>
  <mergeCells count="38">
    <mergeCell ref="BA3:BA4"/>
    <mergeCell ref="BB3:BB5"/>
    <mergeCell ref="BC3:BC5"/>
    <mergeCell ref="BD3:BD5"/>
    <mergeCell ref="AY3:AY4"/>
    <mergeCell ref="AZ3:AZ4"/>
    <mergeCell ref="AL4:AM4"/>
    <mergeCell ref="AN4:AO4"/>
    <mergeCell ref="AP4:AQ4"/>
    <mergeCell ref="AR4:AS4"/>
    <mergeCell ref="AT4:AU4"/>
    <mergeCell ref="AV4:AW4"/>
    <mergeCell ref="A3:A4"/>
    <mergeCell ref="B3:C4"/>
    <mergeCell ref="P4:Q4"/>
    <mergeCell ref="T4:U4"/>
    <mergeCell ref="X3:AW3"/>
    <mergeCell ref="AX3:AX4"/>
    <mergeCell ref="A1:BD1"/>
    <mergeCell ref="A2:BD2"/>
    <mergeCell ref="D3:U3"/>
    <mergeCell ref="V3:V4"/>
    <mergeCell ref="H4:I4"/>
    <mergeCell ref="J4:K4"/>
    <mergeCell ref="L4:M4"/>
    <mergeCell ref="N4:O4"/>
    <mergeCell ref="W3:W4"/>
    <mergeCell ref="R4:S4"/>
    <mergeCell ref="AJ4:AK4"/>
    <mergeCell ref="A5:C5"/>
    <mergeCell ref="AB4:AC4"/>
    <mergeCell ref="AD4:AE4"/>
    <mergeCell ref="AF4:AG4"/>
    <mergeCell ref="AH4:AI4"/>
    <mergeCell ref="X4:Y4"/>
    <mergeCell ref="Z4:AA4"/>
    <mergeCell ref="D4:E4"/>
    <mergeCell ref="F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9"/>
  <sheetViews>
    <sheetView zoomScalePageLayoutView="0" workbookViewId="0" topLeftCell="A1">
      <selection activeCell="N79" sqref="N79"/>
    </sheetView>
  </sheetViews>
  <sheetFormatPr defaultColWidth="9.140625" defaultRowHeight="12.75"/>
  <cols>
    <col min="1" max="1" width="2.7109375" style="53" customWidth="1"/>
    <col min="2" max="2" width="14.421875" style="53" customWidth="1"/>
    <col min="3" max="3" width="9.00390625" style="53" customWidth="1"/>
    <col min="4" max="49" width="4.7109375" style="53" customWidth="1"/>
    <col min="50" max="16384" width="9.140625" style="53" customWidth="1"/>
  </cols>
  <sheetData>
    <row r="1" spans="1:49" ht="23.25">
      <c r="A1" s="1066" t="s">
        <v>435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  <c r="AH1" s="1066"/>
      <c r="AI1" s="1066"/>
      <c r="AJ1" s="1066"/>
      <c r="AK1" s="1066"/>
      <c r="AL1" s="1066"/>
      <c r="AM1" s="1066"/>
      <c r="AN1" s="1066"/>
      <c r="AO1" s="1066"/>
      <c r="AP1" s="1066"/>
      <c r="AQ1" s="1066"/>
      <c r="AR1" s="1066"/>
      <c r="AS1" s="1066"/>
      <c r="AT1" s="1066"/>
      <c r="AU1" s="1066"/>
      <c r="AV1" s="1066"/>
      <c r="AW1" s="1066"/>
    </row>
    <row r="2" spans="1:49" ht="19.5" thickBot="1">
      <c r="A2" s="1067" t="s">
        <v>470</v>
      </c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  <c r="U2" s="1067"/>
      <c r="V2" s="1067"/>
      <c r="W2" s="1067"/>
      <c r="X2" s="1067"/>
      <c r="Y2" s="1067"/>
      <c r="Z2" s="1067"/>
      <c r="AA2" s="1067"/>
      <c r="AB2" s="1067"/>
      <c r="AC2" s="1067"/>
      <c r="AD2" s="1067"/>
      <c r="AE2" s="1067"/>
      <c r="AF2" s="1067"/>
      <c r="AG2" s="1067"/>
      <c r="AH2" s="1067"/>
      <c r="AI2" s="1067"/>
      <c r="AJ2" s="1067"/>
      <c r="AK2" s="1067"/>
      <c r="AL2" s="1067"/>
      <c r="AM2" s="1067"/>
      <c r="AN2" s="1067"/>
      <c r="AO2" s="1067"/>
      <c r="AP2" s="1067"/>
      <c r="AQ2" s="1067"/>
      <c r="AR2" s="1067"/>
      <c r="AS2" s="1067"/>
      <c r="AT2" s="1067"/>
      <c r="AU2" s="1067"/>
      <c r="AV2" s="1067"/>
      <c r="AW2" s="1067"/>
    </row>
    <row r="3" spans="1:49" ht="15" thickTop="1">
      <c r="A3" s="1064" t="s">
        <v>0</v>
      </c>
      <c r="B3" s="1082" t="s">
        <v>1</v>
      </c>
      <c r="C3" s="1083"/>
      <c r="D3" s="1061" t="s">
        <v>437</v>
      </c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86"/>
      <c r="V3" s="1061" t="s">
        <v>440</v>
      </c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  <c r="AL3" s="1063"/>
      <c r="AM3" s="1063"/>
      <c r="AN3" s="68"/>
      <c r="AO3" s="69"/>
      <c r="AP3" s="69"/>
      <c r="AQ3" s="69"/>
      <c r="AR3" s="1078" t="s">
        <v>471</v>
      </c>
      <c r="AS3" s="1074" t="s">
        <v>472</v>
      </c>
      <c r="AT3" s="1076" t="s">
        <v>473</v>
      </c>
      <c r="AU3" s="1068" t="s">
        <v>445</v>
      </c>
      <c r="AV3" s="1070" t="s">
        <v>275</v>
      </c>
      <c r="AW3" s="1072" t="s">
        <v>446</v>
      </c>
    </row>
    <row r="4" spans="1:49" ht="142.5" customHeight="1">
      <c r="A4" s="1065"/>
      <c r="B4" s="1084"/>
      <c r="C4" s="1085"/>
      <c r="D4" s="1060" t="s">
        <v>321</v>
      </c>
      <c r="E4" s="1060"/>
      <c r="F4" s="1060" t="s">
        <v>252</v>
      </c>
      <c r="G4" s="1060"/>
      <c r="H4" s="1060" t="s">
        <v>474</v>
      </c>
      <c r="I4" s="1060"/>
      <c r="J4" s="1060" t="s">
        <v>475</v>
      </c>
      <c r="K4" s="1060"/>
      <c r="L4" s="1060" t="s">
        <v>253</v>
      </c>
      <c r="M4" s="1060"/>
      <c r="N4" s="1060" t="s">
        <v>320</v>
      </c>
      <c r="O4" s="1060"/>
      <c r="P4" s="1060" t="s">
        <v>476</v>
      </c>
      <c r="Q4" s="1060"/>
      <c r="R4" s="1060" t="s">
        <v>477</v>
      </c>
      <c r="S4" s="1060"/>
      <c r="T4" s="1060" t="s">
        <v>310</v>
      </c>
      <c r="U4" s="1060"/>
      <c r="V4" s="1060" t="s">
        <v>478</v>
      </c>
      <c r="W4" s="1060"/>
      <c r="X4" s="1060" t="s">
        <v>479</v>
      </c>
      <c r="Y4" s="1060"/>
      <c r="Z4" s="1060" t="s">
        <v>480</v>
      </c>
      <c r="AA4" s="1060"/>
      <c r="AB4" s="1060" t="s">
        <v>481</v>
      </c>
      <c r="AC4" s="1060"/>
      <c r="AD4" s="1060" t="s">
        <v>482</v>
      </c>
      <c r="AE4" s="1060"/>
      <c r="AF4" s="1060" t="s">
        <v>217</v>
      </c>
      <c r="AG4" s="1060"/>
      <c r="AH4" s="1060" t="s">
        <v>483</v>
      </c>
      <c r="AI4" s="1060"/>
      <c r="AJ4" s="1060" t="s">
        <v>484</v>
      </c>
      <c r="AK4" s="1060"/>
      <c r="AL4" s="1060" t="s">
        <v>485</v>
      </c>
      <c r="AM4" s="1060"/>
      <c r="AN4" s="70" t="s">
        <v>486</v>
      </c>
      <c r="AO4" s="70"/>
      <c r="AP4" s="70" t="s">
        <v>305</v>
      </c>
      <c r="AQ4" s="70"/>
      <c r="AR4" s="1079"/>
      <c r="AS4" s="1075"/>
      <c r="AT4" s="1077"/>
      <c r="AU4" s="1069"/>
      <c r="AV4" s="1071"/>
      <c r="AW4" s="1073"/>
    </row>
    <row r="5" spans="1:49" ht="15.75" thickBot="1">
      <c r="A5" s="1080" t="s">
        <v>14</v>
      </c>
      <c r="B5" s="1081"/>
      <c r="C5" s="1081"/>
      <c r="D5" s="71">
        <v>4</v>
      </c>
      <c r="E5" s="71"/>
      <c r="F5" s="71">
        <v>3</v>
      </c>
      <c r="G5" s="71"/>
      <c r="H5" s="71">
        <v>3</v>
      </c>
      <c r="I5" s="71"/>
      <c r="J5" s="71">
        <v>2</v>
      </c>
      <c r="K5" s="71"/>
      <c r="L5" s="71">
        <v>3</v>
      </c>
      <c r="M5" s="71"/>
      <c r="N5" s="71">
        <v>2</v>
      </c>
      <c r="O5" s="71"/>
      <c r="P5" s="71">
        <v>2</v>
      </c>
      <c r="Q5" s="71"/>
      <c r="R5" s="71">
        <v>2</v>
      </c>
      <c r="S5" s="71"/>
      <c r="T5" s="71"/>
      <c r="U5" s="71"/>
      <c r="V5" s="71">
        <v>3</v>
      </c>
      <c r="W5" s="71"/>
      <c r="X5" s="71">
        <v>3</v>
      </c>
      <c r="Y5" s="71"/>
      <c r="Z5" s="71">
        <v>3</v>
      </c>
      <c r="AA5" s="71"/>
      <c r="AB5" s="71">
        <v>2</v>
      </c>
      <c r="AC5" s="71"/>
      <c r="AD5" s="71">
        <v>3</v>
      </c>
      <c r="AE5" s="71"/>
      <c r="AF5" s="71">
        <v>2</v>
      </c>
      <c r="AG5" s="71"/>
      <c r="AH5" s="71">
        <v>2</v>
      </c>
      <c r="AI5" s="71"/>
      <c r="AJ5" s="71">
        <v>2</v>
      </c>
      <c r="AK5" s="71"/>
      <c r="AL5" s="71">
        <v>1</v>
      </c>
      <c r="AM5" s="71"/>
      <c r="AN5" s="71">
        <v>3</v>
      </c>
      <c r="AO5" s="71"/>
      <c r="AP5" s="71">
        <v>2</v>
      </c>
      <c r="AQ5" s="71"/>
      <c r="AR5" s="72">
        <f>SUM(D5:AP5)</f>
        <v>47</v>
      </c>
      <c r="AS5" s="73">
        <v>47</v>
      </c>
      <c r="AT5" s="1077"/>
      <c r="AU5" s="1069"/>
      <c r="AV5" s="1071"/>
      <c r="AW5" s="1073"/>
    </row>
    <row r="6" spans="1:49" ht="18" customHeight="1" thickTop="1">
      <c r="A6" s="281">
        <v>1</v>
      </c>
      <c r="B6" s="282" t="s">
        <v>487</v>
      </c>
      <c r="C6" s="283" t="s">
        <v>16</v>
      </c>
      <c r="D6" s="284">
        <v>6.1</v>
      </c>
      <c r="E6" s="284" t="str">
        <f aca="true" t="shared" si="0" ref="E6:U21">IF(D6&gt;=9.5,"4.5",IF(D6&gt;=8.5,"4",IF(D6&gt;=8,"3.5",IF(D6&gt;=7,"3",IF(D6&gt;=6.5,"2.5",IF(D6&gt;=5.5,"2",IF(D6&gt;=5,"1.5",IF(D6&gt;=4,"1","0"))))))))</f>
        <v>2</v>
      </c>
      <c r="F6" s="284">
        <v>8.5</v>
      </c>
      <c r="G6" s="284" t="str">
        <f t="shared" si="0"/>
        <v>4</v>
      </c>
      <c r="H6" s="284">
        <v>6.8</v>
      </c>
      <c r="I6" s="284" t="str">
        <f t="shared" si="0"/>
        <v>2.5</v>
      </c>
      <c r="J6" s="284">
        <v>8</v>
      </c>
      <c r="K6" s="284" t="str">
        <f t="shared" si="0"/>
        <v>3.5</v>
      </c>
      <c r="L6" s="284">
        <v>7.1</v>
      </c>
      <c r="M6" s="284" t="str">
        <f t="shared" si="0"/>
        <v>3</v>
      </c>
      <c r="N6" s="284">
        <v>7.8</v>
      </c>
      <c r="O6" s="284" t="str">
        <f t="shared" si="0"/>
        <v>3</v>
      </c>
      <c r="P6" s="284">
        <v>8</v>
      </c>
      <c r="Q6" s="284" t="str">
        <f t="shared" si="0"/>
        <v>3.5</v>
      </c>
      <c r="R6" s="284">
        <v>7</v>
      </c>
      <c r="S6" s="284" t="str">
        <f t="shared" si="0"/>
        <v>3</v>
      </c>
      <c r="T6" s="284">
        <v>7</v>
      </c>
      <c r="U6" s="284" t="str">
        <f t="shared" si="0"/>
        <v>3</v>
      </c>
      <c r="V6" s="284">
        <v>8</v>
      </c>
      <c r="W6" s="284" t="str">
        <f aca="true" t="shared" si="1" ref="W6:W58">IF(V6&gt;=9.5,"4.5",IF(V6&gt;=8.5,"4",IF(V6&gt;=8,"3.5",IF(V6&gt;=7,"3",IF(V6&gt;=6.5,"2.5",IF(V6&gt;=5.5,"2",IF(V6&gt;=5,"1.5",IF(V6&gt;=4,"1","0"))))))))</f>
        <v>3.5</v>
      </c>
      <c r="X6" s="284">
        <v>8</v>
      </c>
      <c r="Y6" s="284" t="str">
        <f aca="true" t="shared" si="2" ref="Y6:Y58">IF(X6&gt;=9.5,"4.5",IF(X6&gt;=8.5,"4",IF(X6&gt;=8,"3.5",IF(X6&gt;=7,"3",IF(X6&gt;=6.5,"2.5",IF(X6&gt;=5.5,"2",IF(X6&gt;=5,"1.5",IF(X6&gt;=4,"1","0"))))))))</f>
        <v>3.5</v>
      </c>
      <c r="Z6" s="284">
        <v>7.6</v>
      </c>
      <c r="AA6" s="284" t="str">
        <f aca="true" t="shared" si="3" ref="AA6:AA58">IF(Z6&gt;=9.5,"4.5",IF(Z6&gt;=8.5,"4",IF(Z6&gt;=8,"3.5",IF(Z6&gt;=7,"3",IF(Z6&gt;=6.5,"2.5",IF(Z6&gt;=5.5,"2",IF(Z6&gt;=5,"1.5",IF(Z6&gt;=4,"1","0"))))))))</f>
        <v>3</v>
      </c>
      <c r="AB6" s="284">
        <v>6.6</v>
      </c>
      <c r="AC6" s="284" t="str">
        <f aca="true" t="shared" si="4" ref="AC6:AC58">IF(AB6&gt;=9.5,"4.5",IF(AB6&gt;=8.5,"4",IF(AB6&gt;=8,"3.5",IF(AB6&gt;=7,"3",IF(AB6&gt;=6.5,"2.5",IF(AB6&gt;=5.5,"2",IF(AB6&gt;=5,"1.5",IF(AB6&gt;=4,"1","0"))))))))</f>
        <v>2.5</v>
      </c>
      <c r="AD6" s="284">
        <v>7.8</v>
      </c>
      <c r="AE6" s="284" t="str">
        <f aca="true" t="shared" si="5" ref="AE6:AE58">IF(AD6&gt;=9.5,"4.5",IF(AD6&gt;=8.5,"4",IF(AD6&gt;=8,"3.5",IF(AD6&gt;=7,"3",IF(AD6&gt;=6.5,"2.5",IF(AD6&gt;=5.5,"2",IF(AD6&gt;=5,"1.5",IF(AD6&gt;=4,"1","0"))))))))</f>
        <v>3</v>
      </c>
      <c r="AF6" s="284">
        <v>8.3</v>
      </c>
      <c r="AG6" s="284" t="str">
        <f aca="true" t="shared" si="6" ref="AG6:AG58">IF(AF6&gt;=9.5,"4.5",IF(AF6&gt;=8.5,"4",IF(AF6&gt;=8,"3.5",IF(AF6&gt;=7,"3",IF(AF6&gt;=6.5,"2.5",IF(AF6&gt;=5.5,"2",IF(AF6&gt;=5,"1.5",IF(AF6&gt;=4,"1","0"))))))))</f>
        <v>3.5</v>
      </c>
      <c r="AH6" s="284">
        <v>5.9</v>
      </c>
      <c r="AI6" s="284" t="str">
        <f aca="true" t="shared" si="7" ref="AI6:AI58">IF(AH6&gt;=9.5,"4.5",IF(AH6&gt;=8.5,"4",IF(AH6&gt;=8,"3.5",IF(AH6&gt;=7,"3",IF(AH6&gt;=6.5,"2.5",IF(AH6&gt;=5.5,"2",IF(AH6&gt;=5,"1.5",IF(AH6&gt;=4,"1","0"))))))))</f>
        <v>2</v>
      </c>
      <c r="AJ6" s="284">
        <v>7.3</v>
      </c>
      <c r="AK6" s="284" t="str">
        <f aca="true" t="shared" si="8" ref="AK6:AK58">IF(AJ6&gt;=9.5,"4.5",IF(AJ6&gt;=8.5,"4",IF(AJ6&gt;=8,"3.5",IF(AJ6&gt;=7,"3",IF(AJ6&gt;=6.5,"2.5",IF(AJ6&gt;=5.5,"2",IF(AJ6&gt;=5,"1.5",IF(AJ6&gt;=4,"1","0"))))))))</f>
        <v>3</v>
      </c>
      <c r="AL6" s="284">
        <v>7.6</v>
      </c>
      <c r="AM6" s="284" t="str">
        <f aca="true" t="shared" si="9" ref="AM6:AM58">IF(AL6&gt;=9.5,"4.5",IF(AL6&gt;=8.5,"4",IF(AL6&gt;=8,"3.5",IF(AL6&gt;=7,"3",IF(AL6&gt;=6.5,"2.5",IF(AL6&gt;=5.5,"2",IF(AL6&gt;=5,"1.5",IF(AL6&gt;=4,"1","0"))))))))</f>
        <v>3</v>
      </c>
      <c r="AN6" s="284">
        <v>8.1</v>
      </c>
      <c r="AO6" s="284" t="str">
        <f aca="true" t="shared" si="10" ref="AO6:AO58">IF(AN6&gt;=9.5,"4.5",IF(AN6&gt;=8.5,"4",IF(AN6&gt;=8,"3.5",IF(AN6&gt;=7,"3",IF(AN6&gt;=6.5,"2.5",IF(AN6&gt;=5.5,"2",IF(AN6&gt;=5,"1.5",IF(AN6&gt;=4,"1","0"))))))))</f>
        <v>3.5</v>
      </c>
      <c r="AP6" s="284">
        <v>6</v>
      </c>
      <c r="AQ6" s="284" t="str">
        <f aca="true" t="shared" si="11" ref="AQ6:AQ58">IF(AP6&gt;=9.5,"4.5",IF(AP6&gt;=8.5,"4",IF(AP6&gt;=8,"3.5",IF(AP6&gt;=7,"3",IF(AP6&gt;=6.5,"2.5",IF(AP6&gt;=5.5,"2",IF(AP6&gt;=5,"1.5",IF(AP6&gt;=4,"1","0"))))))))</f>
        <v>2</v>
      </c>
      <c r="AR6" s="285" t="e">
        <f>(D6*4+F6*3+H6*3+J6*2+L6*3+N6*2+P6*2+R6*2+T6*0+V6*3+X6*3+Z6*3+AB6*2+AD6*3+AF6*2+AH6*2+AJ6*2+AL6+AN6*#REF!+AP6*2)/47</f>
        <v>#REF!</v>
      </c>
      <c r="AS6" s="284" t="e">
        <f aca="true" t="shared" si="12" ref="AS6:AS58">IF(AR6&gt;=9.5,"4.5",IF(AR6&gt;=8.5,"4",IF(AR6&gt;=8,"3.5",IF(AR6&gt;=7,"3",IF(AR6&gt;=6.5,"2.5",IF(AR6&gt;=5.5,"2",IF(AR6&gt;=5,"1.5",IF(AR6&gt;=4,"1","0"))))))))</f>
        <v>#REF!</v>
      </c>
      <c r="AT6" s="286" t="s">
        <v>261</v>
      </c>
      <c r="AU6" s="286" t="s">
        <v>17</v>
      </c>
      <c r="AV6" s="287" t="s">
        <v>248</v>
      </c>
      <c r="AW6" s="288"/>
    </row>
    <row r="7" spans="1:49" ht="18" customHeight="1">
      <c r="A7" s="289">
        <v>2</v>
      </c>
      <c r="B7" s="290" t="s">
        <v>488</v>
      </c>
      <c r="C7" s="291" t="s">
        <v>16</v>
      </c>
      <c r="D7" s="292">
        <v>4.4</v>
      </c>
      <c r="E7" s="292" t="str">
        <f t="shared" si="0"/>
        <v>1</v>
      </c>
      <c r="F7" s="292">
        <v>5.5</v>
      </c>
      <c r="G7" s="292" t="str">
        <f t="shared" si="0"/>
        <v>2</v>
      </c>
      <c r="H7" s="292">
        <v>6.4</v>
      </c>
      <c r="I7" s="292" t="str">
        <f t="shared" si="0"/>
        <v>2</v>
      </c>
      <c r="J7" s="292">
        <v>7.2</v>
      </c>
      <c r="K7" s="292" t="str">
        <f t="shared" si="0"/>
        <v>3</v>
      </c>
      <c r="L7" s="292">
        <v>5.6</v>
      </c>
      <c r="M7" s="292" t="str">
        <f t="shared" si="0"/>
        <v>2</v>
      </c>
      <c r="N7" s="292">
        <v>6.3</v>
      </c>
      <c r="O7" s="292" t="str">
        <f t="shared" si="0"/>
        <v>2</v>
      </c>
      <c r="P7" s="292">
        <v>7.2</v>
      </c>
      <c r="Q7" s="292" t="str">
        <f t="shared" si="0"/>
        <v>3</v>
      </c>
      <c r="R7" s="292">
        <v>5.4</v>
      </c>
      <c r="S7" s="292" t="str">
        <f t="shared" si="0"/>
        <v>1.5</v>
      </c>
      <c r="T7" s="292">
        <v>7.8</v>
      </c>
      <c r="U7" s="292" t="str">
        <f t="shared" si="0"/>
        <v>3</v>
      </c>
      <c r="V7" s="292">
        <v>2.3</v>
      </c>
      <c r="W7" s="292" t="str">
        <f t="shared" si="1"/>
        <v>0</v>
      </c>
      <c r="X7" s="292">
        <v>5.2</v>
      </c>
      <c r="Y7" s="292" t="str">
        <f t="shared" si="2"/>
        <v>1.5</v>
      </c>
      <c r="Z7" s="292">
        <v>0</v>
      </c>
      <c r="AA7" s="292" t="str">
        <f t="shared" si="3"/>
        <v>0</v>
      </c>
      <c r="AB7" s="292">
        <v>5.4</v>
      </c>
      <c r="AC7" s="292" t="str">
        <f t="shared" si="4"/>
        <v>1.5</v>
      </c>
      <c r="AD7" s="292">
        <v>3.3</v>
      </c>
      <c r="AE7" s="292" t="str">
        <f t="shared" si="5"/>
        <v>0</v>
      </c>
      <c r="AF7" s="292">
        <v>5.4</v>
      </c>
      <c r="AG7" s="292" t="str">
        <f t="shared" si="6"/>
        <v>1.5</v>
      </c>
      <c r="AH7" s="292">
        <v>4.8</v>
      </c>
      <c r="AI7" s="292" t="str">
        <f t="shared" si="7"/>
        <v>1</v>
      </c>
      <c r="AJ7" s="292">
        <v>2.1</v>
      </c>
      <c r="AK7" s="292" t="str">
        <f t="shared" si="8"/>
        <v>0</v>
      </c>
      <c r="AL7" s="292">
        <v>7.4</v>
      </c>
      <c r="AM7" s="292" t="str">
        <f t="shared" si="9"/>
        <v>3</v>
      </c>
      <c r="AN7" s="292">
        <v>2.8</v>
      </c>
      <c r="AO7" s="292" t="str">
        <f t="shared" si="10"/>
        <v>0</v>
      </c>
      <c r="AP7" s="292">
        <v>8</v>
      </c>
      <c r="AQ7" s="292" t="str">
        <f t="shared" si="11"/>
        <v>3.5</v>
      </c>
      <c r="AR7" s="293" t="e">
        <f>(D7*4+F7*3+H7*3+J7*2+L7*3+N7*2+P7*2+R7*2+T7*0+V7*3+X7*3+Z7*3+AB7*2+AD7*3+AF7*2+AH7*2+AJ7*2+AL7+AN7*#REF!+AP7*2)/47</f>
        <v>#REF!</v>
      </c>
      <c r="AS7" s="292" t="e">
        <f t="shared" si="12"/>
        <v>#REF!</v>
      </c>
      <c r="AT7" s="166" t="s">
        <v>225</v>
      </c>
      <c r="AU7" s="166" t="s">
        <v>225</v>
      </c>
      <c r="AV7" s="294" t="s">
        <v>227</v>
      </c>
      <c r="AW7" s="295"/>
    </row>
    <row r="8" spans="1:49" ht="18" customHeight="1">
      <c r="A8" s="289">
        <v>3</v>
      </c>
      <c r="B8" s="290" t="s">
        <v>489</v>
      </c>
      <c r="C8" s="291" t="s">
        <v>490</v>
      </c>
      <c r="D8" s="292">
        <v>5.8</v>
      </c>
      <c r="E8" s="292" t="str">
        <f t="shared" si="0"/>
        <v>2</v>
      </c>
      <c r="F8" s="292">
        <v>6</v>
      </c>
      <c r="G8" s="292" t="str">
        <f t="shared" si="0"/>
        <v>2</v>
      </c>
      <c r="H8" s="292">
        <v>5.4</v>
      </c>
      <c r="I8" s="292" t="str">
        <f t="shared" si="0"/>
        <v>1.5</v>
      </c>
      <c r="J8" s="292">
        <v>5.6</v>
      </c>
      <c r="K8" s="292" t="str">
        <f t="shared" si="0"/>
        <v>2</v>
      </c>
      <c r="L8" s="292">
        <v>5.5</v>
      </c>
      <c r="M8" s="292" t="str">
        <f t="shared" si="0"/>
        <v>2</v>
      </c>
      <c r="N8" s="292">
        <v>5.6</v>
      </c>
      <c r="O8" s="292" t="str">
        <f t="shared" si="0"/>
        <v>2</v>
      </c>
      <c r="P8" s="292">
        <v>6.8</v>
      </c>
      <c r="Q8" s="292" t="str">
        <f t="shared" si="0"/>
        <v>2.5</v>
      </c>
      <c r="R8" s="292">
        <v>5.9</v>
      </c>
      <c r="S8" s="292" t="str">
        <f t="shared" si="0"/>
        <v>2</v>
      </c>
      <c r="T8" s="292">
        <v>7.6</v>
      </c>
      <c r="U8" s="292" t="str">
        <f t="shared" si="0"/>
        <v>3</v>
      </c>
      <c r="V8" s="292">
        <v>6.3</v>
      </c>
      <c r="W8" s="292" t="str">
        <f t="shared" si="1"/>
        <v>2</v>
      </c>
      <c r="X8" s="292">
        <v>5.8</v>
      </c>
      <c r="Y8" s="292" t="str">
        <f t="shared" si="2"/>
        <v>2</v>
      </c>
      <c r="Z8" s="292">
        <v>5.3</v>
      </c>
      <c r="AA8" s="292" t="str">
        <f t="shared" si="3"/>
        <v>1.5</v>
      </c>
      <c r="AB8" s="292">
        <v>5.7</v>
      </c>
      <c r="AC8" s="292" t="str">
        <f t="shared" si="4"/>
        <v>2</v>
      </c>
      <c r="AD8" s="292">
        <v>5.7</v>
      </c>
      <c r="AE8" s="292" t="str">
        <f t="shared" si="5"/>
        <v>2</v>
      </c>
      <c r="AF8" s="292">
        <v>7.2</v>
      </c>
      <c r="AG8" s="292" t="str">
        <f t="shared" si="6"/>
        <v>3</v>
      </c>
      <c r="AH8" s="292">
        <v>4.6</v>
      </c>
      <c r="AI8" s="292" t="str">
        <f t="shared" si="7"/>
        <v>1</v>
      </c>
      <c r="AJ8" s="292">
        <v>6.1</v>
      </c>
      <c r="AK8" s="292" t="str">
        <f t="shared" si="8"/>
        <v>2</v>
      </c>
      <c r="AL8" s="292">
        <v>7.3</v>
      </c>
      <c r="AM8" s="292" t="str">
        <f t="shared" si="9"/>
        <v>3</v>
      </c>
      <c r="AN8" s="292">
        <v>6.2</v>
      </c>
      <c r="AO8" s="292" t="str">
        <f t="shared" si="10"/>
        <v>2</v>
      </c>
      <c r="AP8" s="292">
        <v>7</v>
      </c>
      <c r="AQ8" s="292" t="str">
        <f t="shared" si="11"/>
        <v>3</v>
      </c>
      <c r="AR8" s="293" t="e">
        <f>(D8*4+F8*3+H8*3+J8*2+L8*3+N8*2+P8*2+R8*2+T8*0+V8*3+X8*3+Z8*3+AB8*2+AD8*3+AF8*2+AH8*2+AJ8*2+AL8+AN8*#REF!+AP8*2)/47</f>
        <v>#REF!</v>
      </c>
      <c r="AS8" s="292" t="e">
        <f t="shared" si="12"/>
        <v>#REF!</v>
      </c>
      <c r="AT8" s="166" t="s">
        <v>17</v>
      </c>
      <c r="AU8" s="166" t="s">
        <v>17</v>
      </c>
      <c r="AV8" s="294" t="s">
        <v>248</v>
      </c>
      <c r="AW8" s="295"/>
    </row>
    <row r="9" spans="1:49" ht="18" customHeight="1">
      <c r="A9" s="289">
        <v>4</v>
      </c>
      <c r="B9" s="290" t="s">
        <v>489</v>
      </c>
      <c r="C9" s="291" t="s">
        <v>491</v>
      </c>
      <c r="D9" s="292">
        <v>4.7</v>
      </c>
      <c r="E9" s="292" t="str">
        <f t="shared" si="0"/>
        <v>1</v>
      </c>
      <c r="F9" s="292">
        <v>4.4</v>
      </c>
      <c r="G9" s="292" t="str">
        <f t="shared" si="0"/>
        <v>1</v>
      </c>
      <c r="H9" s="292">
        <v>6.3</v>
      </c>
      <c r="I9" s="292" t="str">
        <f t="shared" si="0"/>
        <v>2</v>
      </c>
      <c r="J9" s="292">
        <v>6.1</v>
      </c>
      <c r="K9" s="292" t="str">
        <f t="shared" si="0"/>
        <v>2</v>
      </c>
      <c r="L9" s="292">
        <v>6.1</v>
      </c>
      <c r="M9" s="292" t="str">
        <f t="shared" si="0"/>
        <v>2</v>
      </c>
      <c r="N9" s="292">
        <v>6.2</v>
      </c>
      <c r="O9" s="292" t="str">
        <f t="shared" si="0"/>
        <v>2</v>
      </c>
      <c r="P9" s="292">
        <v>6.2</v>
      </c>
      <c r="Q9" s="292" t="str">
        <f t="shared" si="0"/>
        <v>2</v>
      </c>
      <c r="R9" s="292">
        <v>6.5</v>
      </c>
      <c r="S9" s="292" t="str">
        <f t="shared" si="0"/>
        <v>2.5</v>
      </c>
      <c r="T9" s="292">
        <v>7.2</v>
      </c>
      <c r="U9" s="292" t="str">
        <f t="shared" si="0"/>
        <v>3</v>
      </c>
      <c r="V9" s="292">
        <v>6.4</v>
      </c>
      <c r="W9" s="292" t="str">
        <f t="shared" si="1"/>
        <v>2</v>
      </c>
      <c r="X9" s="292">
        <v>4.9</v>
      </c>
      <c r="Y9" s="292" t="str">
        <f t="shared" si="2"/>
        <v>1</v>
      </c>
      <c r="Z9" s="292">
        <v>2</v>
      </c>
      <c r="AA9" s="292" t="str">
        <f t="shared" si="3"/>
        <v>0</v>
      </c>
      <c r="AB9" s="292">
        <v>5.7</v>
      </c>
      <c r="AC9" s="292" t="str">
        <f t="shared" si="4"/>
        <v>2</v>
      </c>
      <c r="AD9" s="292">
        <v>4.7</v>
      </c>
      <c r="AE9" s="292" t="str">
        <f t="shared" si="5"/>
        <v>1</v>
      </c>
      <c r="AF9" s="292">
        <v>6.9</v>
      </c>
      <c r="AG9" s="292" t="str">
        <f t="shared" si="6"/>
        <v>2.5</v>
      </c>
      <c r="AH9" s="292">
        <v>5.3</v>
      </c>
      <c r="AI9" s="292" t="str">
        <f t="shared" si="7"/>
        <v>1.5</v>
      </c>
      <c r="AJ9" s="292">
        <v>6.8</v>
      </c>
      <c r="AK9" s="292" t="str">
        <f t="shared" si="8"/>
        <v>2.5</v>
      </c>
      <c r="AL9" s="292">
        <v>7</v>
      </c>
      <c r="AM9" s="292" t="str">
        <f t="shared" si="9"/>
        <v>3</v>
      </c>
      <c r="AN9" s="292">
        <v>5.7</v>
      </c>
      <c r="AO9" s="292" t="str">
        <f t="shared" si="10"/>
        <v>2</v>
      </c>
      <c r="AP9" s="292">
        <v>6.4</v>
      </c>
      <c r="AQ9" s="292" t="str">
        <f t="shared" si="11"/>
        <v>2</v>
      </c>
      <c r="AR9" s="293" t="e">
        <f>(D9*4+F9*3+H9*3+J9*2+L9*3+N9*2+P9*2+R9*2+T9*0+V9*3+X9*3+Z9*3+AB9*2+AD9*3+AF9*2+AH9*2+AJ9*2+AL9+AN9*#REF!+AP9*2)/47</f>
        <v>#REF!</v>
      </c>
      <c r="AS9" s="292" t="e">
        <f t="shared" si="12"/>
        <v>#REF!</v>
      </c>
      <c r="AT9" s="166" t="s">
        <v>225</v>
      </c>
      <c r="AU9" s="166" t="s">
        <v>225</v>
      </c>
      <c r="AV9" s="294" t="s">
        <v>227</v>
      </c>
      <c r="AW9" s="295"/>
    </row>
    <row r="10" spans="1:49" ht="18" customHeight="1">
      <c r="A10" s="289">
        <v>5</v>
      </c>
      <c r="B10" s="290" t="s">
        <v>492</v>
      </c>
      <c r="C10" s="291" t="s">
        <v>247</v>
      </c>
      <c r="D10" s="292">
        <v>5.2</v>
      </c>
      <c r="E10" s="292" t="str">
        <f t="shared" si="0"/>
        <v>1.5</v>
      </c>
      <c r="F10" s="292">
        <v>5.5</v>
      </c>
      <c r="G10" s="292" t="str">
        <f t="shared" si="0"/>
        <v>2</v>
      </c>
      <c r="H10" s="292">
        <v>5.8</v>
      </c>
      <c r="I10" s="292" t="str">
        <f t="shared" si="0"/>
        <v>2</v>
      </c>
      <c r="J10" s="292">
        <v>6.6</v>
      </c>
      <c r="K10" s="292" t="str">
        <f t="shared" si="0"/>
        <v>2.5</v>
      </c>
      <c r="L10" s="292">
        <v>5.9</v>
      </c>
      <c r="M10" s="292" t="str">
        <f t="shared" si="0"/>
        <v>2</v>
      </c>
      <c r="N10" s="292">
        <v>6.7</v>
      </c>
      <c r="O10" s="292" t="str">
        <f t="shared" si="0"/>
        <v>2.5</v>
      </c>
      <c r="P10" s="292">
        <v>6.3</v>
      </c>
      <c r="Q10" s="292" t="str">
        <f t="shared" si="0"/>
        <v>2</v>
      </c>
      <c r="R10" s="292">
        <v>6.8</v>
      </c>
      <c r="S10" s="292" t="str">
        <f t="shared" si="0"/>
        <v>2.5</v>
      </c>
      <c r="T10" s="292">
        <v>7.4</v>
      </c>
      <c r="U10" s="292" t="str">
        <f t="shared" si="0"/>
        <v>3</v>
      </c>
      <c r="V10" s="292">
        <v>6.7</v>
      </c>
      <c r="W10" s="292" t="str">
        <f t="shared" si="1"/>
        <v>2.5</v>
      </c>
      <c r="X10" s="292">
        <v>5.8</v>
      </c>
      <c r="Y10" s="292" t="str">
        <f t="shared" si="2"/>
        <v>2</v>
      </c>
      <c r="Z10" s="292">
        <v>6.7</v>
      </c>
      <c r="AA10" s="292" t="str">
        <f t="shared" si="3"/>
        <v>2.5</v>
      </c>
      <c r="AB10" s="292">
        <v>5.6</v>
      </c>
      <c r="AC10" s="292" t="str">
        <f t="shared" si="4"/>
        <v>2</v>
      </c>
      <c r="AD10" s="292">
        <v>4.1</v>
      </c>
      <c r="AE10" s="292" t="str">
        <f t="shared" si="5"/>
        <v>1</v>
      </c>
      <c r="AF10" s="292">
        <v>6.2</v>
      </c>
      <c r="AG10" s="292" t="str">
        <f t="shared" si="6"/>
        <v>2</v>
      </c>
      <c r="AH10" s="292">
        <v>2</v>
      </c>
      <c r="AI10" s="292" t="str">
        <f t="shared" si="7"/>
        <v>0</v>
      </c>
      <c r="AJ10" s="292">
        <v>6.6</v>
      </c>
      <c r="AK10" s="292" t="str">
        <f t="shared" si="8"/>
        <v>2.5</v>
      </c>
      <c r="AL10" s="292">
        <v>7.2</v>
      </c>
      <c r="AM10" s="292" t="str">
        <f t="shared" si="9"/>
        <v>3</v>
      </c>
      <c r="AN10" s="292">
        <v>4.6</v>
      </c>
      <c r="AO10" s="292" t="str">
        <f t="shared" si="10"/>
        <v>1</v>
      </c>
      <c r="AP10" s="292">
        <v>7</v>
      </c>
      <c r="AQ10" s="292" t="str">
        <f t="shared" si="11"/>
        <v>3</v>
      </c>
      <c r="AR10" s="293">
        <f aca="true" t="shared" si="13" ref="AR10:AR41">(D10*4+F10*3+H10*3+J10*2+L10*3+N10*2+P10*2+R10*2+T10*0+V10*3+X10*3+Z10*3+AB10*2+AD10*3+AF10*2+AH10*2+AJ10*2+AL10+AN10*AQ61+AP10*2)/47</f>
        <v>5.470212765957446</v>
      </c>
      <c r="AS10" s="292" t="str">
        <f t="shared" si="12"/>
        <v>1.5</v>
      </c>
      <c r="AT10" s="166" t="s">
        <v>17</v>
      </c>
      <c r="AU10" s="166" t="s">
        <v>17</v>
      </c>
      <c r="AV10" s="294" t="s">
        <v>248</v>
      </c>
      <c r="AW10" s="295"/>
    </row>
    <row r="11" spans="1:49" ht="18" customHeight="1">
      <c r="A11" s="289">
        <v>6</v>
      </c>
      <c r="B11" s="290" t="s">
        <v>100</v>
      </c>
      <c r="C11" s="291" t="s">
        <v>276</v>
      </c>
      <c r="D11" s="292">
        <v>5.3</v>
      </c>
      <c r="E11" s="292" t="str">
        <f t="shared" si="0"/>
        <v>1.5</v>
      </c>
      <c r="F11" s="292">
        <v>5.1</v>
      </c>
      <c r="G11" s="292" t="str">
        <f t="shared" si="0"/>
        <v>1.5</v>
      </c>
      <c r="H11" s="292">
        <v>5.2</v>
      </c>
      <c r="I11" s="292" t="str">
        <f t="shared" si="0"/>
        <v>1.5</v>
      </c>
      <c r="J11" s="292">
        <v>6.5</v>
      </c>
      <c r="K11" s="292" t="str">
        <f t="shared" si="0"/>
        <v>2.5</v>
      </c>
      <c r="L11" s="292">
        <v>4.7</v>
      </c>
      <c r="M11" s="292" t="str">
        <f t="shared" si="0"/>
        <v>1</v>
      </c>
      <c r="N11" s="292">
        <v>6.8</v>
      </c>
      <c r="O11" s="292" t="str">
        <f t="shared" si="0"/>
        <v>2.5</v>
      </c>
      <c r="P11" s="292">
        <v>6.5</v>
      </c>
      <c r="Q11" s="292" t="str">
        <f t="shared" si="0"/>
        <v>2.5</v>
      </c>
      <c r="R11" s="292">
        <v>6.4</v>
      </c>
      <c r="S11" s="292" t="str">
        <f t="shared" si="0"/>
        <v>2</v>
      </c>
      <c r="T11" s="292">
        <v>7</v>
      </c>
      <c r="U11" s="292" t="str">
        <f t="shared" si="0"/>
        <v>3</v>
      </c>
      <c r="V11" s="292">
        <v>2.2</v>
      </c>
      <c r="W11" s="292" t="str">
        <f t="shared" si="1"/>
        <v>0</v>
      </c>
      <c r="X11" s="292">
        <v>4.7</v>
      </c>
      <c r="Y11" s="292" t="str">
        <f t="shared" si="2"/>
        <v>1</v>
      </c>
      <c r="Z11" s="292">
        <v>4.5</v>
      </c>
      <c r="AA11" s="292" t="str">
        <f t="shared" si="3"/>
        <v>1</v>
      </c>
      <c r="AB11" s="292"/>
      <c r="AC11" s="292" t="str">
        <f t="shared" si="4"/>
        <v>0</v>
      </c>
      <c r="AD11" s="292">
        <v>4.4</v>
      </c>
      <c r="AE11" s="292" t="str">
        <f t="shared" si="5"/>
        <v>1</v>
      </c>
      <c r="AF11" s="292">
        <v>6.3</v>
      </c>
      <c r="AG11" s="292" t="str">
        <f t="shared" si="6"/>
        <v>2</v>
      </c>
      <c r="AH11" s="292">
        <v>1.4</v>
      </c>
      <c r="AI11" s="292" t="str">
        <f t="shared" si="7"/>
        <v>0</v>
      </c>
      <c r="AJ11" s="292">
        <v>2</v>
      </c>
      <c r="AK11" s="292" t="str">
        <f t="shared" si="8"/>
        <v>0</v>
      </c>
      <c r="AL11" s="292">
        <v>7.4</v>
      </c>
      <c r="AM11" s="292" t="str">
        <f t="shared" si="9"/>
        <v>3</v>
      </c>
      <c r="AN11" s="292">
        <v>6.1</v>
      </c>
      <c r="AO11" s="292" t="str">
        <f t="shared" si="10"/>
        <v>2</v>
      </c>
      <c r="AP11" s="292">
        <v>7</v>
      </c>
      <c r="AQ11" s="292" t="str">
        <f t="shared" si="11"/>
        <v>3</v>
      </c>
      <c r="AR11" s="293">
        <f t="shared" si="13"/>
        <v>4.3999999999999995</v>
      </c>
      <c r="AS11" s="292" t="str">
        <f t="shared" si="12"/>
        <v>1</v>
      </c>
      <c r="AT11" s="166" t="s">
        <v>225</v>
      </c>
      <c r="AU11" s="166" t="s">
        <v>225</v>
      </c>
      <c r="AV11" s="294" t="s">
        <v>227</v>
      </c>
      <c r="AW11" s="295"/>
    </row>
    <row r="12" spans="1:49" ht="18" customHeight="1">
      <c r="A12" s="289">
        <v>7</v>
      </c>
      <c r="B12" s="290" t="s">
        <v>493</v>
      </c>
      <c r="C12" s="291" t="s">
        <v>98</v>
      </c>
      <c r="D12" s="292">
        <v>4.8</v>
      </c>
      <c r="E12" s="292" t="str">
        <f t="shared" si="0"/>
        <v>1</v>
      </c>
      <c r="F12" s="292">
        <v>4</v>
      </c>
      <c r="G12" s="292" t="str">
        <f t="shared" si="0"/>
        <v>1</v>
      </c>
      <c r="H12" s="292">
        <v>6.3</v>
      </c>
      <c r="I12" s="292" t="str">
        <f t="shared" si="0"/>
        <v>2</v>
      </c>
      <c r="J12" s="292">
        <v>4.3</v>
      </c>
      <c r="K12" s="292" t="str">
        <f t="shared" si="0"/>
        <v>1</v>
      </c>
      <c r="L12" s="292">
        <v>4.9</v>
      </c>
      <c r="M12" s="292" t="str">
        <f t="shared" si="0"/>
        <v>1</v>
      </c>
      <c r="N12" s="292">
        <v>0</v>
      </c>
      <c r="O12" s="292" t="str">
        <f t="shared" si="0"/>
        <v>0</v>
      </c>
      <c r="P12" s="292">
        <v>6.5</v>
      </c>
      <c r="Q12" s="292" t="str">
        <f t="shared" si="0"/>
        <v>2.5</v>
      </c>
      <c r="R12" s="292">
        <v>5</v>
      </c>
      <c r="S12" s="292" t="str">
        <f t="shared" si="0"/>
        <v>1.5</v>
      </c>
      <c r="T12" s="292">
        <v>7.6</v>
      </c>
      <c r="U12" s="292" t="str">
        <f t="shared" si="0"/>
        <v>3</v>
      </c>
      <c r="V12" s="292">
        <v>2.1</v>
      </c>
      <c r="W12" s="292" t="str">
        <f t="shared" si="1"/>
        <v>0</v>
      </c>
      <c r="X12" s="292">
        <v>4.4</v>
      </c>
      <c r="Y12" s="292" t="str">
        <f t="shared" si="2"/>
        <v>1</v>
      </c>
      <c r="Z12" s="292">
        <v>0</v>
      </c>
      <c r="AA12" s="292" t="str">
        <f t="shared" si="3"/>
        <v>0</v>
      </c>
      <c r="AB12" s="292"/>
      <c r="AC12" s="292" t="str">
        <f t="shared" si="4"/>
        <v>0</v>
      </c>
      <c r="AD12" s="292">
        <v>4.3</v>
      </c>
      <c r="AE12" s="292" t="str">
        <f t="shared" si="5"/>
        <v>1</v>
      </c>
      <c r="AF12" s="292">
        <v>4.3</v>
      </c>
      <c r="AG12" s="292" t="str">
        <f t="shared" si="6"/>
        <v>1</v>
      </c>
      <c r="AH12" s="292"/>
      <c r="AI12" s="292" t="str">
        <f t="shared" si="7"/>
        <v>0</v>
      </c>
      <c r="AJ12" s="292">
        <v>2.2</v>
      </c>
      <c r="AK12" s="292" t="str">
        <f t="shared" si="8"/>
        <v>0</v>
      </c>
      <c r="AL12" s="292">
        <v>7.2</v>
      </c>
      <c r="AM12" s="292" t="str">
        <f t="shared" si="9"/>
        <v>3</v>
      </c>
      <c r="AN12" s="292">
        <v>6.5</v>
      </c>
      <c r="AO12" s="292" t="str">
        <f t="shared" si="10"/>
        <v>2.5</v>
      </c>
      <c r="AP12" s="292">
        <v>6.8</v>
      </c>
      <c r="AQ12" s="292" t="str">
        <f t="shared" si="11"/>
        <v>2.5</v>
      </c>
      <c r="AR12" s="293">
        <f t="shared" si="13"/>
        <v>3.4595744680851057</v>
      </c>
      <c r="AS12" s="292" t="str">
        <f t="shared" si="12"/>
        <v>0</v>
      </c>
      <c r="AT12" s="166" t="s">
        <v>201</v>
      </c>
      <c r="AU12" s="166" t="s">
        <v>319</v>
      </c>
      <c r="AV12" s="294" t="s">
        <v>17</v>
      </c>
      <c r="AW12" s="295"/>
    </row>
    <row r="13" spans="1:49" ht="18" customHeight="1">
      <c r="A13" s="289">
        <v>8</v>
      </c>
      <c r="B13" s="290" t="s">
        <v>53</v>
      </c>
      <c r="C13" s="291" t="s">
        <v>157</v>
      </c>
      <c r="D13" s="292">
        <v>5.1</v>
      </c>
      <c r="E13" s="292" t="str">
        <f t="shared" si="0"/>
        <v>1.5</v>
      </c>
      <c r="F13" s="292">
        <v>4</v>
      </c>
      <c r="G13" s="292" t="str">
        <f t="shared" si="0"/>
        <v>1</v>
      </c>
      <c r="H13" s="292">
        <v>6.3</v>
      </c>
      <c r="I13" s="292" t="str">
        <f t="shared" si="0"/>
        <v>2</v>
      </c>
      <c r="J13" s="292">
        <v>4.2</v>
      </c>
      <c r="K13" s="292" t="str">
        <f t="shared" si="0"/>
        <v>1</v>
      </c>
      <c r="L13" s="292">
        <v>4.8</v>
      </c>
      <c r="M13" s="292" t="str">
        <f t="shared" si="0"/>
        <v>1</v>
      </c>
      <c r="N13" s="292">
        <v>0</v>
      </c>
      <c r="O13" s="292" t="str">
        <f t="shared" si="0"/>
        <v>0</v>
      </c>
      <c r="P13" s="292">
        <v>6.5</v>
      </c>
      <c r="Q13" s="292" t="str">
        <f t="shared" si="0"/>
        <v>2.5</v>
      </c>
      <c r="R13" s="292">
        <v>5.1</v>
      </c>
      <c r="S13" s="292" t="str">
        <f t="shared" si="0"/>
        <v>1.5</v>
      </c>
      <c r="T13" s="292">
        <v>7</v>
      </c>
      <c r="U13" s="292" t="str">
        <f t="shared" si="0"/>
        <v>3</v>
      </c>
      <c r="V13" s="292">
        <v>2.4</v>
      </c>
      <c r="W13" s="292" t="str">
        <f t="shared" si="1"/>
        <v>0</v>
      </c>
      <c r="X13" s="292">
        <v>4.4</v>
      </c>
      <c r="Y13" s="292" t="str">
        <f t="shared" si="2"/>
        <v>1</v>
      </c>
      <c r="Z13" s="292">
        <v>0</v>
      </c>
      <c r="AA13" s="292" t="str">
        <f t="shared" si="3"/>
        <v>0</v>
      </c>
      <c r="AB13" s="292"/>
      <c r="AC13" s="292" t="str">
        <f t="shared" si="4"/>
        <v>0</v>
      </c>
      <c r="AD13" s="292">
        <v>3.4</v>
      </c>
      <c r="AE13" s="292" t="str">
        <f t="shared" si="5"/>
        <v>0</v>
      </c>
      <c r="AF13" s="292">
        <v>4</v>
      </c>
      <c r="AG13" s="292" t="str">
        <f t="shared" si="6"/>
        <v>1</v>
      </c>
      <c r="AH13" s="292"/>
      <c r="AI13" s="292" t="str">
        <f t="shared" si="7"/>
        <v>0</v>
      </c>
      <c r="AJ13" s="292">
        <v>2.5</v>
      </c>
      <c r="AK13" s="292" t="str">
        <f t="shared" si="8"/>
        <v>0</v>
      </c>
      <c r="AL13" s="292">
        <v>7.2</v>
      </c>
      <c r="AM13" s="292" t="str">
        <f t="shared" si="9"/>
        <v>3</v>
      </c>
      <c r="AN13" s="292">
        <v>5.6</v>
      </c>
      <c r="AO13" s="292" t="str">
        <f t="shared" si="10"/>
        <v>2</v>
      </c>
      <c r="AP13" s="292">
        <v>6.6</v>
      </c>
      <c r="AQ13" s="292" t="str">
        <f t="shared" si="11"/>
        <v>2.5</v>
      </c>
      <c r="AR13" s="293">
        <f t="shared" si="13"/>
        <v>3.4319148936170207</v>
      </c>
      <c r="AS13" s="292" t="str">
        <f t="shared" si="12"/>
        <v>0</v>
      </c>
      <c r="AT13" s="166" t="s">
        <v>201</v>
      </c>
      <c r="AU13" s="166" t="s">
        <v>319</v>
      </c>
      <c r="AV13" s="294" t="s">
        <v>17</v>
      </c>
      <c r="AW13" s="295"/>
    </row>
    <row r="14" spans="1:49" ht="18" customHeight="1">
      <c r="A14" s="289">
        <v>9</v>
      </c>
      <c r="B14" s="290" t="s">
        <v>494</v>
      </c>
      <c r="C14" s="291" t="s">
        <v>495</v>
      </c>
      <c r="D14" s="292">
        <v>4.8</v>
      </c>
      <c r="E14" s="292" t="str">
        <f t="shared" si="0"/>
        <v>1</v>
      </c>
      <c r="F14" s="292">
        <v>4</v>
      </c>
      <c r="G14" s="292" t="str">
        <f t="shared" si="0"/>
        <v>1</v>
      </c>
      <c r="H14" s="292">
        <v>6.3</v>
      </c>
      <c r="I14" s="292" t="str">
        <f t="shared" si="0"/>
        <v>2</v>
      </c>
      <c r="J14" s="292">
        <v>4.4</v>
      </c>
      <c r="K14" s="292" t="str">
        <f t="shared" si="0"/>
        <v>1</v>
      </c>
      <c r="L14" s="292">
        <v>4</v>
      </c>
      <c r="M14" s="292" t="str">
        <f t="shared" si="0"/>
        <v>1</v>
      </c>
      <c r="N14" s="292">
        <v>5.4</v>
      </c>
      <c r="O14" s="292" t="str">
        <f t="shared" si="0"/>
        <v>1.5</v>
      </c>
      <c r="P14" s="292">
        <v>6.4</v>
      </c>
      <c r="Q14" s="292" t="str">
        <f t="shared" si="0"/>
        <v>2</v>
      </c>
      <c r="R14" s="292">
        <v>5.1</v>
      </c>
      <c r="S14" s="292" t="str">
        <f t="shared" si="0"/>
        <v>1.5</v>
      </c>
      <c r="T14" s="292">
        <v>7.8</v>
      </c>
      <c r="U14" s="292" t="str">
        <f t="shared" si="0"/>
        <v>3</v>
      </c>
      <c r="V14" s="292">
        <v>5</v>
      </c>
      <c r="W14" s="292" t="str">
        <f t="shared" si="1"/>
        <v>1.5</v>
      </c>
      <c r="X14" s="292">
        <v>4.4</v>
      </c>
      <c r="Y14" s="292" t="str">
        <f t="shared" si="2"/>
        <v>1</v>
      </c>
      <c r="Z14" s="292">
        <v>0</v>
      </c>
      <c r="AA14" s="292" t="str">
        <f t="shared" si="3"/>
        <v>0</v>
      </c>
      <c r="AB14" s="292"/>
      <c r="AC14" s="292" t="str">
        <f t="shared" si="4"/>
        <v>0</v>
      </c>
      <c r="AD14" s="292">
        <v>2.4</v>
      </c>
      <c r="AE14" s="292" t="str">
        <f t="shared" si="5"/>
        <v>0</v>
      </c>
      <c r="AF14" s="292">
        <v>5.6</v>
      </c>
      <c r="AG14" s="292" t="str">
        <f t="shared" si="6"/>
        <v>2</v>
      </c>
      <c r="AH14" s="292">
        <v>4.1</v>
      </c>
      <c r="AI14" s="292" t="str">
        <f t="shared" si="7"/>
        <v>1</v>
      </c>
      <c r="AJ14" s="292">
        <v>2</v>
      </c>
      <c r="AK14" s="292" t="str">
        <f t="shared" si="8"/>
        <v>0</v>
      </c>
      <c r="AL14" s="292">
        <v>7.5</v>
      </c>
      <c r="AM14" s="292" t="str">
        <f t="shared" si="9"/>
        <v>3</v>
      </c>
      <c r="AN14" s="292">
        <v>2.4</v>
      </c>
      <c r="AO14" s="292" t="str">
        <f t="shared" si="10"/>
        <v>0</v>
      </c>
      <c r="AP14" s="292">
        <v>7.4</v>
      </c>
      <c r="AQ14" s="292" t="str">
        <f t="shared" si="11"/>
        <v>3</v>
      </c>
      <c r="AR14" s="293">
        <f t="shared" si="13"/>
        <v>3.9531914893617013</v>
      </c>
      <c r="AS14" s="292" t="str">
        <f t="shared" si="12"/>
        <v>0</v>
      </c>
      <c r="AT14" s="166" t="s">
        <v>225</v>
      </c>
      <c r="AU14" s="166" t="s">
        <v>319</v>
      </c>
      <c r="AV14" s="294" t="s">
        <v>17</v>
      </c>
      <c r="AW14" s="295"/>
    </row>
    <row r="15" spans="1:49" ht="18" customHeight="1">
      <c r="A15" s="289">
        <v>10</v>
      </c>
      <c r="B15" s="296" t="s">
        <v>345</v>
      </c>
      <c r="C15" s="297" t="s">
        <v>143</v>
      </c>
      <c r="D15" s="292">
        <v>5.2</v>
      </c>
      <c r="E15" s="292" t="str">
        <f t="shared" si="0"/>
        <v>1.5</v>
      </c>
      <c r="F15" s="292">
        <v>7.5</v>
      </c>
      <c r="G15" s="292" t="str">
        <f t="shared" si="0"/>
        <v>3</v>
      </c>
      <c r="H15" s="292">
        <v>6.2</v>
      </c>
      <c r="I15" s="292" t="str">
        <f t="shared" si="0"/>
        <v>2</v>
      </c>
      <c r="J15" s="292">
        <v>7.4</v>
      </c>
      <c r="K15" s="292" t="str">
        <f t="shared" si="0"/>
        <v>3</v>
      </c>
      <c r="L15" s="292">
        <v>6.8</v>
      </c>
      <c r="M15" s="292" t="str">
        <f t="shared" si="0"/>
        <v>2.5</v>
      </c>
      <c r="N15" s="292">
        <v>6.9</v>
      </c>
      <c r="O15" s="292" t="str">
        <f t="shared" si="0"/>
        <v>2.5</v>
      </c>
      <c r="P15" s="292">
        <v>6.9</v>
      </c>
      <c r="Q15" s="292" t="str">
        <f t="shared" si="0"/>
        <v>2.5</v>
      </c>
      <c r="R15" s="292">
        <v>7.4</v>
      </c>
      <c r="S15" s="292" t="str">
        <f t="shared" si="0"/>
        <v>3</v>
      </c>
      <c r="T15" s="292">
        <v>7</v>
      </c>
      <c r="U15" s="292" t="str">
        <f t="shared" si="0"/>
        <v>3</v>
      </c>
      <c r="V15" s="292">
        <v>6.8</v>
      </c>
      <c r="W15" s="292" t="str">
        <f t="shared" si="1"/>
        <v>2.5</v>
      </c>
      <c r="X15" s="292">
        <v>5.6</v>
      </c>
      <c r="Y15" s="292" t="str">
        <f t="shared" si="2"/>
        <v>2</v>
      </c>
      <c r="Z15" s="292">
        <v>2</v>
      </c>
      <c r="AA15" s="292" t="str">
        <f t="shared" si="3"/>
        <v>0</v>
      </c>
      <c r="AB15" s="292">
        <v>5.6</v>
      </c>
      <c r="AC15" s="292" t="str">
        <f t="shared" si="4"/>
        <v>2</v>
      </c>
      <c r="AD15" s="292">
        <v>4</v>
      </c>
      <c r="AE15" s="292" t="str">
        <f t="shared" si="5"/>
        <v>1</v>
      </c>
      <c r="AF15" s="292">
        <v>6.3</v>
      </c>
      <c r="AG15" s="292" t="str">
        <f t="shared" si="6"/>
        <v>2</v>
      </c>
      <c r="AH15" s="292">
        <v>5.2</v>
      </c>
      <c r="AI15" s="292" t="str">
        <f t="shared" si="7"/>
        <v>1.5</v>
      </c>
      <c r="AJ15" s="292">
        <v>6.2</v>
      </c>
      <c r="AK15" s="292" t="str">
        <f t="shared" si="8"/>
        <v>2</v>
      </c>
      <c r="AL15" s="292">
        <v>7.6</v>
      </c>
      <c r="AM15" s="292" t="str">
        <f t="shared" si="9"/>
        <v>3</v>
      </c>
      <c r="AN15" s="292">
        <v>6</v>
      </c>
      <c r="AO15" s="292" t="str">
        <f t="shared" si="10"/>
        <v>2</v>
      </c>
      <c r="AP15" s="292">
        <v>8</v>
      </c>
      <c r="AQ15" s="292" t="str">
        <f t="shared" si="11"/>
        <v>3.5</v>
      </c>
      <c r="AR15" s="293">
        <f t="shared" si="13"/>
        <v>5.636170212765957</v>
      </c>
      <c r="AS15" s="292" t="str">
        <f t="shared" si="12"/>
        <v>2</v>
      </c>
      <c r="AT15" s="166" t="s">
        <v>17</v>
      </c>
      <c r="AU15" s="166" t="s">
        <v>17</v>
      </c>
      <c r="AV15" s="294" t="s">
        <v>248</v>
      </c>
      <c r="AW15" s="295"/>
    </row>
    <row r="16" spans="1:49" ht="18" customHeight="1">
      <c r="A16" s="289">
        <v>11</v>
      </c>
      <c r="B16" s="290" t="s">
        <v>496</v>
      </c>
      <c r="C16" s="298" t="s">
        <v>41</v>
      </c>
      <c r="D16" s="292">
        <v>4.5</v>
      </c>
      <c r="E16" s="292" t="str">
        <f t="shared" si="0"/>
        <v>1</v>
      </c>
      <c r="F16" s="292">
        <v>5.1</v>
      </c>
      <c r="G16" s="292" t="str">
        <f t="shared" si="0"/>
        <v>1.5</v>
      </c>
      <c r="H16" s="292">
        <v>6.5</v>
      </c>
      <c r="I16" s="292" t="str">
        <f t="shared" si="0"/>
        <v>2.5</v>
      </c>
      <c r="J16" s="292">
        <v>7.2</v>
      </c>
      <c r="K16" s="292" t="str">
        <f t="shared" si="0"/>
        <v>3</v>
      </c>
      <c r="L16" s="292">
        <v>5.6</v>
      </c>
      <c r="M16" s="292" t="str">
        <f t="shared" si="0"/>
        <v>2</v>
      </c>
      <c r="N16" s="292">
        <v>5.4</v>
      </c>
      <c r="O16" s="292" t="str">
        <f t="shared" si="0"/>
        <v>1.5</v>
      </c>
      <c r="P16" s="292">
        <v>6.9</v>
      </c>
      <c r="Q16" s="292" t="str">
        <f t="shared" si="0"/>
        <v>2.5</v>
      </c>
      <c r="R16" s="292">
        <v>5.2</v>
      </c>
      <c r="S16" s="292" t="str">
        <f t="shared" si="0"/>
        <v>1.5</v>
      </c>
      <c r="T16" s="292">
        <v>7.6</v>
      </c>
      <c r="U16" s="292" t="str">
        <f t="shared" si="0"/>
        <v>3</v>
      </c>
      <c r="V16" s="292">
        <v>6</v>
      </c>
      <c r="W16" s="292" t="str">
        <f t="shared" si="1"/>
        <v>2</v>
      </c>
      <c r="X16" s="292">
        <v>5.4</v>
      </c>
      <c r="Y16" s="292" t="str">
        <f t="shared" si="2"/>
        <v>1.5</v>
      </c>
      <c r="Z16" s="292">
        <v>1.6</v>
      </c>
      <c r="AA16" s="292" t="str">
        <f t="shared" si="3"/>
        <v>0</v>
      </c>
      <c r="AB16" s="292">
        <v>5.2</v>
      </c>
      <c r="AC16" s="292" t="str">
        <f t="shared" si="4"/>
        <v>1.5</v>
      </c>
      <c r="AD16" s="292">
        <v>4.1</v>
      </c>
      <c r="AE16" s="292" t="str">
        <f t="shared" si="5"/>
        <v>1</v>
      </c>
      <c r="AF16" s="292">
        <v>7</v>
      </c>
      <c r="AG16" s="292" t="str">
        <f t="shared" si="6"/>
        <v>3</v>
      </c>
      <c r="AH16" s="292"/>
      <c r="AI16" s="292" t="str">
        <f t="shared" si="7"/>
        <v>0</v>
      </c>
      <c r="AJ16" s="292">
        <v>5.6</v>
      </c>
      <c r="AK16" s="292" t="str">
        <f t="shared" si="8"/>
        <v>2</v>
      </c>
      <c r="AL16" s="292">
        <v>7</v>
      </c>
      <c r="AM16" s="292" t="str">
        <f t="shared" si="9"/>
        <v>3</v>
      </c>
      <c r="AN16" s="292">
        <v>5.3</v>
      </c>
      <c r="AO16" s="292" t="str">
        <f t="shared" si="10"/>
        <v>1.5</v>
      </c>
      <c r="AP16" s="292">
        <v>7</v>
      </c>
      <c r="AQ16" s="292" t="str">
        <f t="shared" si="11"/>
        <v>3</v>
      </c>
      <c r="AR16" s="293">
        <f t="shared" si="13"/>
        <v>4.827659574468085</v>
      </c>
      <c r="AS16" s="292" t="str">
        <f t="shared" si="12"/>
        <v>1</v>
      </c>
      <c r="AT16" s="166" t="s">
        <v>225</v>
      </c>
      <c r="AU16" s="166" t="s">
        <v>225</v>
      </c>
      <c r="AV16" s="294" t="s">
        <v>227</v>
      </c>
      <c r="AW16" s="295"/>
    </row>
    <row r="17" spans="1:49" ht="18" customHeight="1">
      <c r="A17" s="289">
        <v>12</v>
      </c>
      <c r="B17" s="290" t="s">
        <v>57</v>
      </c>
      <c r="C17" s="291" t="s">
        <v>41</v>
      </c>
      <c r="D17" s="292">
        <v>6.1</v>
      </c>
      <c r="E17" s="292" t="str">
        <f t="shared" si="0"/>
        <v>2</v>
      </c>
      <c r="F17" s="292">
        <v>5.6</v>
      </c>
      <c r="G17" s="292" t="str">
        <f t="shared" si="0"/>
        <v>2</v>
      </c>
      <c r="H17" s="292">
        <v>6.8</v>
      </c>
      <c r="I17" s="292" t="str">
        <f t="shared" si="0"/>
        <v>2.5</v>
      </c>
      <c r="J17" s="292">
        <v>6.1</v>
      </c>
      <c r="K17" s="292" t="str">
        <f t="shared" si="0"/>
        <v>2</v>
      </c>
      <c r="L17" s="292">
        <v>6.8</v>
      </c>
      <c r="M17" s="292" t="str">
        <f t="shared" si="0"/>
        <v>2.5</v>
      </c>
      <c r="N17" s="292">
        <v>6.9</v>
      </c>
      <c r="O17" s="292" t="str">
        <f t="shared" si="0"/>
        <v>2.5</v>
      </c>
      <c r="P17" s="292">
        <v>6.9</v>
      </c>
      <c r="Q17" s="292" t="str">
        <f t="shared" si="0"/>
        <v>2.5</v>
      </c>
      <c r="R17" s="292">
        <v>7.8</v>
      </c>
      <c r="S17" s="292" t="str">
        <f t="shared" si="0"/>
        <v>3</v>
      </c>
      <c r="T17" s="292">
        <v>7.4</v>
      </c>
      <c r="U17" s="292" t="str">
        <f t="shared" si="0"/>
        <v>3</v>
      </c>
      <c r="V17" s="292">
        <v>7.7</v>
      </c>
      <c r="W17" s="292" t="str">
        <f t="shared" si="1"/>
        <v>3</v>
      </c>
      <c r="X17" s="292">
        <v>6.3</v>
      </c>
      <c r="Y17" s="292" t="str">
        <f t="shared" si="2"/>
        <v>2</v>
      </c>
      <c r="Z17" s="292">
        <v>8</v>
      </c>
      <c r="AA17" s="292" t="str">
        <f t="shared" si="3"/>
        <v>3.5</v>
      </c>
      <c r="AB17" s="292">
        <v>6.1</v>
      </c>
      <c r="AC17" s="292" t="str">
        <f t="shared" si="4"/>
        <v>2</v>
      </c>
      <c r="AD17" s="292">
        <v>5.3</v>
      </c>
      <c r="AE17" s="292" t="str">
        <f t="shared" si="5"/>
        <v>1.5</v>
      </c>
      <c r="AF17" s="292">
        <v>7.4</v>
      </c>
      <c r="AG17" s="292" t="str">
        <f t="shared" si="6"/>
        <v>3</v>
      </c>
      <c r="AH17" s="292">
        <v>4.8</v>
      </c>
      <c r="AI17" s="292" t="str">
        <f t="shared" si="7"/>
        <v>1</v>
      </c>
      <c r="AJ17" s="292">
        <v>7.3</v>
      </c>
      <c r="AK17" s="292" t="str">
        <f t="shared" si="8"/>
        <v>3</v>
      </c>
      <c r="AL17" s="292">
        <v>7.7</v>
      </c>
      <c r="AM17" s="292" t="str">
        <f t="shared" si="9"/>
        <v>3</v>
      </c>
      <c r="AN17" s="292">
        <v>6.6</v>
      </c>
      <c r="AO17" s="292" t="str">
        <f t="shared" si="10"/>
        <v>2.5</v>
      </c>
      <c r="AP17" s="292">
        <v>7</v>
      </c>
      <c r="AQ17" s="292" t="str">
        <f t="shared" si="11"/>
        <v>3</v>
      </c>
      <c r="AR17" s="293">
        <f t="shared" si="13"/>
        <v>6.217021276595744</v>
      </c>
      <c r="AS17" s="292" t="str">
        <f t="shared" si="12"/>
        <v>2</v>
      </c>
      <c r="AT17" s="166" t="s">
        <v>261</v>
      </c>
      <c r="AU17" s="166" t="s">
        <v>17</v>
      </c>
      <c r="AV17" s="294" t="s">
        <v>248</v>
      </c>
      <c r="AW17" s="295"/>
    </row>
    <row r="18" spans="1:49" ht="18" customHeight="1">
      <c r="A18" s="289">
        <v>13</v>
      </c>
      <c r="B18" s="290" t="s">
        <v>347</v>
      </c>
      <c r="C18" s="291" t="s">
        <v>43</v>
      </c>
      <c r="D18" s="292">
        <v>6.3</v>
      </c>
      <c r="E18" s="292" t="str">
        <f t="shared" si="0"/>
        <v>2</v>
      </c>
      <c r="F18" s="292">
        <v>5.6</v>
      </c>
      <c r="G18" s="292" t="str">
        <f t="shared" si="0"/>
        <v>2</v>
      </c>
      <c r="H18" s="292">
        <v>6</v>
      </c>
      <c r="I18" s="292" t="str">
        <f t="shared" si="0"/>
        <v>2</v>
      </c>
      <c r="J18" s="292">
        <v>6.3</v>
      </c>
      <c r="K18" s="292" t="str">
        <f t="shared" si="0"/>
        <v>2</v>
      </c>
      <c r="L18" s="292">
        <v>5.5</v>
      </c>
      <c r="M18" s="292" t="str">
        <f t="shared" si="0"/>
        <v>2</v>
      </c>
      <c r="N18" s="292">
        <v>5.7</v>
      </c>
      <c r="O18" s="292" t="str">
        <f t="shared" si="0"/>
        <v>2</v>
      </c>
      <c r="P18" s="292">
        <v>6.2</v>
      </c>
      <c r="Q18" s="292" t="str">
        <f t="shared" si="0"/>
        <v>2</v>
      </c>
      <c r="R18" s="292">
        <v>5.3</v>
      </c>
      <c r="S18" s="292" t="str">
        <f t="shared" si="0"/>
        <v>1.5</v>
      </c>
      <c r="T18" s="292">
        <v>7.2</v>
      </c>
      <c r="U18" s="292" t="str">
        <f t="shared" si="0"/>
        <v>3</v>
      </c>
      <c r="V18" s="292">
        <v>2</v>
      </c>
      <c r="W18" s="292" t="str">
        <f t="shared" si="1"/>
        <v>0</v>
      </c>
      <c r="X18" s="292">
        <v>4</v>
      </c>
      <c r="Y18" s="292" t="str">
        <f t="shared" si="2"/>
        <v>1</v>
      </c>
      <c r="Z18" s="292">
        <v>0</v>
      </c>
      <c r="AA18" s="292" t="str">
        <f t="shared" si="3"/>
        <v>0</v>
      </c>
      <c r="AB18" s="292"/>
      <c r="AC18" s="292" t="str">
        <f t="shared" si="4"/>
        <v>0</v>
      </c>
      <c r="AD18" s="292">
        <v>5.1</v>
      </c>
      <c r="AE18" s="292" t="str">
        <f t="shared" si="5"/>
        <v>1.5</v>
      </c>
      <c r="AF18" s="292">
        <v>6.1</v>
      </c>
      <c r="AG18" s="292" t="str">
        <f t="shared" si="6"/>
        <v>2</v>
      </c>
      <c r="AH18" s="292"/>
      <c r="AI18" s="292" t="str">
        <f t="shared" si="7"/>
        <v>0</v>
      </c>
      <c r="AJ18" s="292">
        <v>2</v>
      </c>
      <c r="AK18" s="292" t="str">
        <f t="shared" si="8"/>
        <v>0</v>
      </c>
      <c r="AL18" s="292">
        <v>7.3</v>
      </c>
      <c r="AM18" s="292" t="str">
        <f t="shared" si="9"/>
        <v>3</v>
      </c>
      <c r="AN18" s="292">
        <v>7.1</v>
      </c>
      <c r="AO18" s="292" t="str">
        <f t="shared" si="10"/>
        <v>3</v>
      </c>
      <c r="AP18" s="292">
        <v>5</v>
      </c>
      <c r="AQ18" s="292" t="str">
        <f t="shared" si="11"/>
        <v>1.5</v>
      </c>
      <c r="AR18" s="293">
        <f t="shared" si="13"/>
        <v>4.048936170212766</v>
      </c>
      <c r="AS18" s="292" t="str">
        <f t="shared" si="12"/>
        <v>1</v>
      </c>
      <c r="AT18" s="166" t="s">
        <v>225</v>
      </c>
      <c r="AU18" s="166" t="s">
        <v>225</v>
      </c>
      <c r="AV18" s="294" t="s">
        <v>227</v>
      </c>
      <c r="AW18" s="295"/>
    </row>
    <row r="19" spans="1:49" ht="18" customHeight="1">
      <c r="A19" s="289">
        <v>14</v>
      </c>
      <c r="B19" s="290" t="s">
        <v>497</v>
      </c>
      <c r="C19" s="291" t="s">
        <v>110</v>
      </c>
      <c r="D19" s="292">
        <v>4</v>
      </c>
      <c r="E19" s="292" t="str">
        <f t="shared" si="0"/>
        <v>1</v>
      </c>
      <c r="F19" s="292">
        <v>6.5</v>
      </c>
      <c r="G19" s="292" t="str">
        <f t="shared" si="0"/>
        <v>2.5</v>
      </c>
      <c r="H19" s="292">
        <v>5.9</v>
      </c>
      <c r="I19" s="292" t="str">
        <f t="shared" si="0"/>
        <v>2</v>
      </c>
      <c r="J19" s="292">
        <v>6.5</v>
      </c>
      <c r="K19" s="292" t="str">
        <f t="shared" si="0"/>
        <v>2.5</v>
      </c>
      <c r="L19" s="292">
        <v>5.5</v>
      </c>
      <c r="M19" s="292" t="str">
        <f t="shared" si="0"/>
        <v>2</v>
      </c>
      <c r="N19" s="292">
        <v>6.5</v>
      </c>
      <c r="O19" s="292" t="str">
        <f t="shared" si="0"/>
        <v>2.5</v>
      </c>
      <c r="P19" s="292">
        <v>6.6</v>
      </c>
      <c r="Q19" s="292" t="str">
        <f t="shared" si="0"/>
        <v>2.5</v>
      </c>
      <c r="R19" s="292">
        <v>7.2</v>
      </c>
      <c r="S19" s="292" t="str">
        <f t="shared" si="0"/>
        <v>3</v>
      </c>
      <c r="T19" s="292">
        <v>7.8</v>
      </c>
      <c r="U19" s="292" t="str">
        <f t="shared" si="0"/>
        <v>3</v>
      </c>
      <c r="V19" s="292">
        <v>6.6</v>
      </c>
      <c r="W19" s="292" t="str">
        <f t="shared" si="1"/>
        <v>2.5</v>
      </c>
      <c r="X19" s="292">
        <v>5.5</v>
      </c>
      <c r="Y19" s="292" t="str">
        <f t="shared" si="2"/>
        <v>2</v>
      </c>
      <c r="Z19" s="292">
        <v>5.9</v>
      </c>
      <c r="AA19" s="292" t="str">
        <f t="shared" si="3"/>
        <v>2</v>
      </c>
      <c r="AB19" s="292">
        <v>5.8</v>
      </c>
      <c r="AC19" s="292" t="str">
        <f t="shared" si="4"/>
        <v>2</v>
      </c>
      <c r="AD19" s="292">
        <v>5.1</v>
      </c>
      <c r="AE19" s="292" t="str">
        <f t="shared" si="5"/>
        <v>1.5</v>
      </c>
      <c r="AF19" s="292">
        <v>7.2</v>
      </c>
      <c r="AG19" s="292" t="str">
        <f t="shared" si="6"/>
        <v>3</v>
      </c>
      <c r="AH19" s="292">
        <v>4.9</v>
      </c>
      <c r="AI19" s="292" t="str">
        <f t="shared" si="7"/>
        <v>1</v>
      </c>
      <c r="AJ19" s="292">
        <v>6</v>
      </c>
      <c r="AK19" s="292" t="str">
        <f t="shared" si="8"/>
        <v>2</v>
      </c>
      <c r="AL19" s="292">
        <v>7.2</v>
      </c>
      <c r="AM19" s="292" t="str">
        <f t="shared" si="9"/>
        <v>3</v>
      </c>
      <c r="AN19" s="292">
        <v>6.1</v>
      </c>
      <c r="AO19" s="292" t="str">
        <f t="shared" si="10"/>
        <v>2</v>
      </c>
      <c r="AP19" s="292">
        <v>7</v>
      </c>
      <c r="AQ19" s="292" t="str">
        <f t="shared" si="11"/>
        <v>3</v>
      </c>
      <c r="AR19" s="293">
        <f t="shared" si="13"/>
        <v>5.565957446808511</v>
      </c>
      <c r="AS19" s="292" t="str">
        <f t="shared" si="12"/>
        <v>2</v>
      </c>
      <c r="AT19" s="166" t="s">
        <v>17</v>
      </c>
      <c r="AU19" s="166" t="s">
        <v>17</v>
      </c>
      <c r="AV19" s="294" t="s">
        <v>248</v>
      </c>
      <c r="AW19" s="295"/>
    </row>
    <row r="20" spans="1:49" ht="18" customHeight="1">
      <c r="A20" s="289">
        <v>15</v>
      </c>
      <c r="B20" s="290" t="s">
        <v>498</v>
      </c>
      <c r="C20" s="291" t="s">
        <v>168</v>
      </c>
      <c r="D20" s="292">
        <v>5.2</v>
      </c>
      <c r="E20" s="292" t="str">
        <f t="shared" si="0"/>
        <v>1.5</v>
      </c>
      <c r="F20" s="292">
        <v>5.5</v>
      </c>
      <c r="G20" s="292" t="str">
        <f t="shared" si="0"/>
        <v>2</v>
      </c>
      <c r="H20" s="292">
        <v>5.8</v>
      </c>
      <c r="I20" s="292" t="str">
        <f t="shared" si="0"/>
        <v>2</v>
      </c>
      <c r="J20" s="292">
        <v>6.3</v>
      </c>
      <c r="K20" s="292" t="str">
        <f t="shared" si="0"/>
        <v>2</v>
      </c>
      <c r="L20" s="292">
        <v>6</v>
      </c>
      <c r="M20" s="292" t="str">
        <f t="shared" si="0"/>
        <v>2</v>
      </c>
      <c r="N20" s="292">
        <v>6.7</v>
      </c>
      <c r="O20" s="292" t="str">
        <f t="shared" si="0"/>
        <v>2.5</v>
      </c>
      <c r="P20" s="292">
        <v>7.3</v>
      </c>
      <c r="Q20" s="292" t="str">
        <f t="shared" si="0"/>
        <v>3</v>
      </c>
      <c r="R20" s="292">
        <v>6.5</v>
      </c>
      <c r="S20" s="292" t="str">
        <f t="shared" si="0"/>
        <v>2.5</v>
      </c>
      <c r="T20" s="292">
        <v>7.2</v>
      </c>
      <c r="U20" s="292" t="str">
        <f t="shared" si="0"/>
        <v>3</v>
      </c>
      <c r="V20" s="292">
        <v>2.3</v>
      </c>
      <c r="W20" s="292" t="str">
        <f t="shared" si="1"/>
        <v>0</v>
      </c>
      <c r="X20" s="292">
        <v>5</v>
      </c>
      <c r="Y20" s="292" t="str">
        <f t="shared" si="2"/>
        <v>1.5</v>
      </c>
      <c r="Z20" s="292">
        <v>5.6</v>
      </c>
      <c r="AA20" s="292" t="str">
        <f t="shared" si="3"/>
        <v>2</v>
      </c>
      <c r="AB20" s="292">
        <v>2.5</v>
      </c>
      <c r="AC20" s="292" t="str">
        <f t="shared" si="4"/>
        <v>0</v>
      </c>
      <c r="AD20" s="292">
        <v>4.1</v>
      </c>
      <c r="AE20" s="292" t="str">
        <f t="shared" si="5"/>
        <v>1</v>
      </c>
      <c r="AF20" s="292">
        <v>6.4</v>
      </c>
      <c r="AG20" s="292" t="str">
        <f t="shared" si="6"/>
        <v>2</v>
      </c>
      <c r="AH20" s="292">
        <v>5.1</v>
      </c>
      <c r="AI20" s="292" t="str">
        <f t="shared" si="7"/>
        <v>1.5</v>
      </c>
      <c r="AJ20" s="292">
        <v>1.9</v>
      </c>
      <c r="AK20" s="292" t="str">
        <f t="shared" si="8"/>
        <v>0</v>
      </c>
      <c r="AL20" s="292">
        <v>7.4</v>
      </c>
      <c r="AM20" s="292" t="str">
        <f t="shared" si="9"/>
        <v>3</v>
      </c>
      <c r="AN20" s="292">
        <v>4.8</v>
      </c>
      <c r="AO20" s="292" t="str">
        <f t="shared" si="10"/>
        <v>1</v>
      </c>
      <c r="AP20" s="292">
        <v>7</v>
      </c>
      <c r="AQ20" s="292" t="str">
        <f t="shared" si="11"/>
        <v>3</v>
      </c>
      <c r="AR20" s="293">
        <f t="shared" si="13"/>
        <v>4.904255319148937</v>
      </c>
      <c r="AS20" s="292" t="str">
        <f t="shared" si="12"/>
        <v>1</v>
      </c>
      <c r="AT20" s="166" t="s">
        <v>17</v>
      </c>
      <c r="AU20" s="166" t="s">
        <v>225</v>
      </c>
      <c r="AV20" s="294" t="s">
        <v>227</v>
      </c>
      <c r="AW20" s="295"/>
    </row>
    <row r="21" spans="1:49" ht="18" customHeight="1">
      <c r="A21" s="289">
        <v>16</v>
      </c>
      <c r="B21" s="290" t="s">
        <v>100</v>
      </c>
      <c r="C21" s="291" t="s">
        <v>168</v>
      </c>
      <c r="D21" s="292">
        <v>6.7</v>
      </c>
      <c r="E21" s="292" t="str">
        <f t="shared" si="0"/>
        <v>2.5</v>
      </c>
      <c r="F21" s="292">
        <v>9.6</v>
      </c>
      <c r="G21" s="292" t="str">
        <f t="shared" si="0"/>
        <v>4.5</v>
      </c>
      <c r="H21" s="292">
        <v>7.3</v>
      </c>
      <c r="I21" s="292" t="str">
        <f t="shared" si="0"/>
        <v>3</v>
      </c>
      <c r="J21" s="292">
        <v>9</v>
      </c>
      <c r="K21" s="292" t="str">
        <f t="shared" si="0"/>
        <v>4</v>
      </c>
      <c r="L21" s="292">
        <v>8</v>
      </c>
      <c r="M21" s="292" t="str">
        <f t="shared" si="0"/>
        <v>3.5</v>
      </c>
      <c r="N21" s="292">
        <v>6.9</v>
      </c>
      <c r="O21" s="292" t="str">
        <f t="shared" si="0"/>
        <v>2.5</v>
      </c>
      <c r="P21" s="292">
        <v>7.2</v>
      </c>
      <c r="Q21" s="292" t="str">
        <f t="shared" si="0"/>
        <v>3</v>
      </c>
      <c r="R21" s="292">
        <v>6.9</v>
      </c>
      <c r="S21" s="292" t="str">
        <f t="shared" si="0"/>
        <v>2.5</v>
      </c>
      <c r="T21" s="292">
        <v>8</v>
      </c>
      <c r="U21" s="292" t="str">
        <f t="shared" si="0"/>
        <v>3.5</v>
      </c>
      <c r="V21" s="292">
        <v>8.2</v>
      </c>
      <c r="W21" s="292" t="str">
        <f t="shared" si="1"/>
        <v>3.5</v>
      </c>
      <c r="X21" s="292">
        <v>8.5</v>
      </c>
      <c r="Y21" s="292" t="str">
        <f t="shared" si="2"/>
        <v>4</v>
      </c>
      <c r="Z21" s="292">
        <v>7.3</v>
      </c>
      <c r="AA21" s="292" t="str">
        <f t="shared" si="3"/>
        <v>3</v>
      </c>
      <c r="AB21" s="292">
        <v>8.8</v>
      </c>
      <c r="AC21" s="292" t="str">
        <f t="shared" si="4"/>
        <v>4</v>
      </c>
      <c r="AD21" s="292">
        <v>8.7</v>
      </c>
      <c r="AE21" s="292" t="str">
        <f t="shared" si="5"/>
        <v>4</v>
      </c>
      <c r="AF21" s="292">
        <v>8.3</v>
      </c>
      <c r="AG21" s="292" t="str">
        <f t="shared" si="6"/>
        <v>3.5</v>
      </c>
      <c r="AH21" s="292">
        <v>8.1</v>
      </c>
      <c r="AI21" s="292" t="str">
        <f t="shared" si="7"/>
        <v>3.5</v>
      </c>
      <c r="AJ21" s="292">
        <v>7.5</v>
      </c>
      <c r="AK21" s="292" t="str">
        <f t="shared" si="8"/>
        <v>3</v>
      </c>
      <c r="AL21" s="292">
        <v>7.2</v>
      </c>
      <c r="AM21" s="292" t="str">
        <f t="shared" si="9"/>
        <v>3</v>
      </c>
      <c r="AN21" s="292">
        <v>7.7</v>
      </c>
      <c r="AO21" s="292" t="str">
        <f t="shared" si="10"/>
        <v>3</v>
      </c>
      <c r="AP21" s="292">
        <v>8</v>
      </c>
      <c r="AQ21" s="292" t="str">
        <f t="shared" si="11"/>
        <v>3.5</v>
      </c>
      <c r="AR21" s="293">
        <f t="shared" si="13"/>
        <v>7.408510638297873</v>
      </c>
      <c r="AS21" s="292" t="str">
        <f t="shared" si="12"/>
        <v>3</v>
      </c>
      <c r="AT21" s="166" t="s">
        <v>499</v>
      </c>
      <c r="AU21" s="166" t="s">
        <v>500</v>
      </c>
      <c r="AV21" s="294" t="s">
        <v>280</v>
      </c>
      <c r="AW21" s="295"/>
    </row>
    <row r="22" spans="1:49" ht="18" customHeight="1">
      <c r="A22" s="289">
        <v>17</v>
      </c>
      <c r="B22" s="290" t="s">
        <v>100</v>
      </c>
      <c r="C22" s="291" t="s">
        <v>145</v>
      </c>
      <c r="D22" s="292">
        <v>6.1</v>
      </c>
      <c r="E22" s="292" t="str">
        <f aca="true" t="shared" si="14" ref="E22:E58">IF(D22&gt;=9.5,"4.5",IF(D22&gt;=8.5,"4",IF(D22&gt;=8,"3.5",IF(D22&gt;=7,"3",IF(D22&gt;=6.5,"2.5",IF(D22&gt;=5.5,"2",IF(D22&gt;=5,"1.5",IF(D22&gt;=4,"1","0"))))))))</f>
        <v>2</v>
      </c>
      <c r="F22" s="292">
        <v>6.5</v>
      </c>
      <c r="G22" s="292" t="str">
        <f aca="true" t="shared" si="15" ref="G22:G58">IF(F22&gt;=9.5,"4.5",IF(F22&gt;=8.5,"4",IF(F22&gt;=8,"3.5",IF(F22&gt;=7,"3",IF(F22&gt;=6.5,"2.5",IF(F22&gt;=5.5,"2",IF(F22&gt;=5,"1.5",IF(F22&gt;=4,"1","0"))))))))</f>
        <v>2.5</v>
      </c>
      <c r="H22" s="292">
        <v>5.4</v>
      </c>
      <c r="I22" s="292" t="str">
        <f aca="true" t="shared" si="16" ref="I22:I54">IF(H22&gt;=9.5,"4.5",IF(H22&gt;=8.5,"4",IF(H22&gt;=8,"3.5",IF(H22&gt;=7,"3",IF(H22&gt;=6.5,"2.5",IF(H22&gt;=5.5,"2",IF(H22&gt;=5,"1.5",IF(H22&gt;=4,"1","0"))))))))</f>
        <v>1.5</v>
      </c>
      <c r="J22" s="292">
        <v>7.5</v>
      </c>
      <c r="K22" s="292" t="str">
        <f aca="true" t="shared" si="17" ref="K22:K58">IF(J22&gt;=9.5,"4.5",IF(J22&gt;=8.5,"4",IF(J22&gt;=8,"3.5",IF(J22&gt;=7,"3",IF(J22&gt;=6.5,"2.5",IF(J22&gt;=5.5,"2",IF(J22&gt;=5,"1.5",IF(J22&gt;=4,"1","0"))))))))</f>
        <v>3</v>
      </c>
      <c r="L22" s="292">
        <v>6.2</v>
      </c>
      <c r="M22" s="292" t="str">
        <f aca="true" t="shared" si="18" ref="M22:M58">IF(L22&gt;=9.5,"4.5",IF(L22&gt;=8.5,"4",IF(L22&gt;=8,"3.5",IF(L22&gt;=7,"3",IF(L22&gt;=6.5,"2.5",IF(L22&gt;=5.5,"2",IF(L22&gt;=5,"1.5",IF(L22&gt;=4,"1","0"))))))))</f>
        <v>2</v>
      </c>
      <c r="N22" s="292">
        <v>6.9</v>
      </c>
      <c r="O22" s="292" t="str">
        <f aca="true" t="shared" si="19" ref="O22:O57">IF(N22&gt;=9.5,"4.5",IF(N22&gt;=8.5,"4",IF(N22&gt;=8,"3.5",IF(N22&gt;=7,"3",IF(N22&gt;=6.5,"2.5",IF(N22&gt;=5.5,"2",IF(N22&gt;=5,"1.5",IF(N22&gt;=4,"1","0"))))))))</f>
        <v>2.5</v>
      </c>
      <c r="P22" s="292">
        <v>7.2</v>
      </c>
      <c r="Q22" s="292" t="str">
        <f aca="true" t="shared" si="20" ref="Q22:Q58">IF(P22&gt;=9.5,"4.5",IF(P22&gt;=8.5,"4",IF(P22&gt;=8,"3.5",IF(P22&gt;=7,"3",IF(P22&gt;=6.5,"2.5",IF(P22&gt;=5.5,"2",IF(P22&gt;=5,"1.5",IF(P22&gt;=4,"1","0"))))))))</f>
        <v>3</v>
      </c>
      <c r="R22" s="292">
        <v>7.3</v>
      </c>
      <c r="S22" s="292" t="str">
        <f aca="true" t="shared" si="21" ref="S22:S57">IF(R22&gt;=9.5,"4.5",IF(R22&gt;=8.5,"4",IF(R22&gt;=8,"3.5",IF(R22&gt;=7,"3",IF(R22&gt;=6.5,"2.5",IF(R22&gt;=5.5,"2",IF(R22&gt;=5,"1.5",IF(R22&gt;=4,"1","0"))))))))</f>
        <v>3</v>
      </c>
      <c r="T22" s="292">
        <v>7</v>
      </c>
      <c r="U22" s="292" t="str">
        <f aca="true" t="shared" si="22" ref="U22:U58">IF(T22&gt;=9.5,"4.5",IF(T22&gt;=8.5,"4",IF(T22&gt;=8,"3.5",IF(T22&gt;=7,"3",IF(T22&gt;=6.5,"2.5",IF(T22&gt;=5.5,"2",IF(T22&gt;=5,"1.5",IF(T22&gt;=4,"1","0"))))))))</f>
        <v>3</v>
      </c>
      <c r="V22" s="292">
        <v>7.1</v>
      </c>
      <c r="W22" s="292" t="str">
        <f t="shared" si="1"/>
        <v>3</v>
      </c>
      <c r="X22" s="292">
        <v>5.6</v>
      </c>
      <c r="Y22" s="292" t="str">
        <f t="shared" si="2"/>
        <v>2</v>
      </c>
      <c r="Z22" s="292">
        <v>7.1</v>
      </c>
      <c r="AA22" s="292" t="str">
        <f t="shared" si="3"/>
        <v>3</v>
      </c>
      <c r="AB22" s="292">
        <v>5.9</v>
      </c>
      <c r="AC22" s="292" t="str">
        <f t="shared" si="4"/>
        <v>2</v>
      </c>
      <c r="AD22" s="292">
        <v>7.6</v>
      </c>
      <c r="AE22" s="292" t="str">
        <f t="shared" si="5"/>
        <v>3</v>
      </c>
      <c r="AF22" s="292">
        <v>7.6</v>
      </c>
      <c r="AG22" s="292" t="str">
        <f t="shared" si="6"/>
        <v>3</v>
      </c>
      <c r="AH22" s="292">
        <v>5.4</v>
      </c>
      <c r="AI22" s="292" t="str">
        <f t="shared" si="7"/>
        <v>1.5</v>
      </c>
      <c r="AJ22" s="292">
        <v>6.5</v>
      </c>
      <c r="AK22" s="292" t="str">
        <f t="shared" si="8"/>
        <v>2.5</v>
      </c>
      <c r="AL22" s="292">
        <v>7.2</v>
      </c>
      <c r="AM22" s="292" t="str">
        <f t="shared" si="9"/>
        <v>3</v>
      </c>
      <c r="AN22" s="292">
        <v>7.1</v>
      </c>
      <c r="AO22" s="292" t="str">
        <f t="shared" si="10"/>
        <v>3</v>
      </c>
      <c r="AP22" s="292">
        <v>7</v>
      </c>
      <c r="AQ22" s="292" t="str">
        <f t="shared" si="11"/>
        <v>3</v>
      </c>
      <c r="AR22" s="293">
        <f t="shared" si="13"/>
        <v>6.1851063829787245</v>
      </c>
      <c r="AS22" s="292" t="str">
        <f t="shared" si="12"/>
        <v>2</v>
      </c>
      <c r="AT22" s="166" t="s">
        <v>261</v>
      </c>
      <c r="AU22" s="166" t="s">
        <v>17</v>
      </c>
      <c r="AV22" s="294" t="s">
        <v>248</v>
      </c>
      <c r="AW22" s="295"/>
    </row>
    <row r="23" spans="1:49" ht="18" customHeight="1">
      <c r="A23" s="289">
        <v>18</v>
      </c>
      <c r="B23" s="290" t="s">
        <v>69</v>
      </c>
      <c r="C23" s="291" t="s">
        <v>145</v>
      </c>
      <c r="D23" s="292">
        <v>4.4</v>
      </c>
      <c r="E23" s="292" t="str">
        <f t="shared" si="14"/>
        <v>1</v>
      </c>
      <c r="F23" s="292">
        <v>5.6</v>
      </c>
      <c r="G23" s="292" t="str">
        <f t="shared" si="15"/>
        <v>2</v>
      </c>
      <c r="H23" s="292">
        <v>5.8</v>
      </c>
      <c r="I23" s="292" t="str">
        <f t="shared" si="16"/>
        <v>2</v>
      </c>
      <c r="J23" s="292">
        <v>7.5</v>
      </c>
      <c r="K23" s="292" t="str">
        <f t="shared" si="17"/>
        <v>3</v>
      </c>
      <c r="L23" s="292">
        <v>4.9</v>
      </c>
      <c r="M23" s="292" t="str">
        <f t="shared" si="18"/>
        <v>1</v>
      </c>
      <c r="N23" s="292">
        <v>5.6</v>
      </c>
      <c r="O23" s="292" t="str">
        <f t="shared" si="19"/>
        <v>2</v>
      </c>
      <c r="P23" s="292">
        <v>6.6</v>
      </c>
      <c r="Q23" s="292" t="str">
        <f t="shared" si="20"/>
        <v>2.5</v>
      </c>
      <c r="R23" s="292">
        <v>6.6</v>
      </c>
      <c r="S23" s="292" t="str">
        <f t="shared" si="21"/>
        <v>2.5</v>
      </c>
      <c r="T23" s="292">
        <v>7.8</v>
      </c>
      <c r="U23" s="292" t="str">
        <f t="shared" si="22"/>
        <v>3</v>
      </c>
      <c r="V23" s="292">
        <v>5.8</v>
      </c>
      <c r="W23" s="292" t="str">
        <f t="shared" si="1"/>
        <v>2</v>
      </c>
      <c r="X23" s="292">
        <v>5</v>
      </c>
      <c r="Y23" s="292" t="str">
        <f t="shared" si="2"/>
        <v>1.5</v>
      </c>
      <c r="Z23" s="292">
        <v>5.3</v>
      </c>
      <c r="AA23" s="292" t="str">
        <f t="shared" si="3"/>
        <v>1.5</v>
      </c>
      <c r="AB23" s="292">
        <v>5.7</v>
      </c>
      <c r="AC23" s="292" t="str">
        <f t="shared" si="4"/>
        <v>2</v>
      </c>
      <c r="AD23" s="292">
        <v>5.3</v>
      </c>
      <c r="AE23" s="292" t="str">
        <f t="shared" si="5"/>
        <v>1.5</v>
      </c>
      <c r="AF23" s="292">
        <v>7.2</v>
      </c>
      <c r="AG23" s="292" t="str">
        <f t="shared" si="6"/>
        <v>3</v>
      </c>
      <c r="AH23" s="292">
        <v>4.9</v>
      </c>
      <c r="AI23" s="292" t="str">
        <f t="shared" si="7"/>
        <v>1</v>
      </c>
      <c r="AJ23" s="292">
        <v>5.2</v>
      </c>
      <c r="AK23" s="292" t="str">
        <f t="shared" si="8"/>
        <v>1.5</v>
      </c>
      <c r="AL23" s="292">
        <v>7.5</v>
      </c>
      <c r="AM23" s="292" t="str">
        <f t="shared" si="9"/>
        <v>3</v>
      </c>
      <c r="AN23" s="292">
        <v>4.8</v>
      </c>
      <c r="AO23" s="292" t="str">
        <f t="shared" si="10"/>
        <v>1</v>
      </c>
      <c r="AP23" s="292">
        <v>7.6</v>
      </c>
      <c r="AQ23" s="292" t="str">
        <f t="shared" si="11"/>
        <v>3</v>
      </c>
      <c r="AR23" s="293">
        <f t="shared" si="13"/>
        <v>5.361702127659575</v>
      </c>
      <c r="AS23" s="292" t="str">
        <f t="shared" si="12"/>
        <v>1.5</v>
      </c>
      <c r="AT23" s="166" t="s">
        <v>261</v>
      </c>
      <c r="AU23" s="166" t="s">
        <v>225</v>
      </c>
      <c r="AV23" s="294" t="s">
        <v>227</v>
      </c>
      <c r="AW23" s="295"/>
    </row>
    <row r="24" spans="1:49" ht="18" customHeight="1">
      <c r="A24" s="289">
        <v>19</v>
      </c>
      <c r="B24" s="290" t="s">
        <v>501</v>
      </c>
      <c r="C24" s="291" t="s">
        <v>281</v>
      </c>
      <c r="D24" s="292">
        <v>5.5</v>
      </c>
      <c r="E24" s="292" t="str">
        <f t="shared" si="14"/>
        <v>2</v>
      </c>
      <c r="F24" s="292">
        <v>7</v>
      </c>
      <c r="G24" s="292" t="str">
        <f t="shared" si="15"/>
        <v>3</v>
      </c>
      <c r="H24" s="292">
        <v>7.2</v>
      </c>
      <c r="I24" s="292" t="str">
        <f t="shared" si="16"/>
        <v>3</v>
      </c>
      <c r="J24" s="292">
        <v>6.9</v>
      </c>
      <c r="K24" s="292" t="str">
        <f t="shared" si="17"/>
        <v>2.5</v>
      </c>
      <c r="L24" s="292">
        <v>5.9</v>
      </c>
      <c r="M24" s="292" t="str">
        <f t="shared" si="18"/>
        <v>2</v>
      </c>
      <c r="N24" s="292">
        <v>6.3</v>
      </c>
      <c r="O24" s="292" t="str">
        <f t="shared" si="19"/>
        <v>2</v>
      </c>
      <c r="P24" s="292">
        <v>7.3</v>
      </c>
      <c r="Q24" s="292" t="str">
        <f t="shared" si="20"/>
        <v>3</v>
      </c>
      <c r="R24" s="292">
        <v>6.5</v>
      </c>
      <c r="S24" s="292" t="str">
        <f t="shared" si="21"/>
        <v>2.5</v>
      </c>
      <c r="T24" s="292">
        <v>7</v>
      </c>
      <c r="U24" s="292" t="str">
        <f t="shared" si="22"/>
        <v>3</v>
      </c>
      <c r="V24" s="292">
        <v>5.9</v>
      </c>
      <c r="W24" s="292" t="str">
        <f t="shared" si="1"/>
        <v>2</v>
      </c>
      <c r="X24" s="292">
        <v>6.1</v>
      </c>
      <c r="Y24" s="292" t="str">
        <f t="shared" si="2"/>
        <v>2</v>
      </c>
      <c r="Z24" s="292">
        <v>6.2</v>
      </c>
      <c r="AA24" s="292" t="str">
        <f t="shared" si="3"/>
        <v>2</v>
      </c>
      <c r="AB24" s="292">
        <v>5.8</v>
      </c>
      <c r="AC24" s="292" t="str">
        <f t="shared" si="4"/>
        <v>2</v>
      </c>
      <c r="AD24" s="292">
        <v>6.5</v>
      </c>
      <c r="AE24" s="292" t="str">
        <f t="shared" si="5"/>
        <v>2.5</v>
      </c>
      <c r="AF24" s="292">
        <v>8.2</v>
      </c>
      <c r="AG24" s="292" t="str">
        <f t="shared" si="6"/>
        <v>3.5</v>
      </c>
      <c r="AH24" s="292">
        <v>5.4</v>
      </c>
      <c r="AI24" s="292" t="str">
        <f t="shared" si="7"/>
        <v>1.5</v>
      </c>
      <c r="AJ24" s="292">
        <v>5.3</v>
      </c>
      <c r="AK24" s="292" t="str">
        <f t="shared" si="8"/>
        <v>1.5</v>
      </c>
      <c r="AL24" s="292">
        <v>7.6</v>
      </c>
      <c r="AM24" s="292" t="str">
        <f t="shared" si="9"/>
        <v>3</v>
      </c>
      <c r="AN24" s="292">
        <v>7</v>
      </c>
      <c r="AO24" s="292" t="str">
        <f t="shared" si="10"/>
        <v>3</v>
      </c>
      <c r="AP24" s="292">
        <v>7</v>
      </c>
      <c r="AQ24" s="292" t="str">
        <f t="shared" si="11"/>
        <v>3</v>
      </c>
      <c r="AR24" s="293">
        <f t="shared" si="13"/>
        <v>5.987234042553192</v>
      </c>
      <c r="AS24" s="292" t="str">
        <f t="shared" si="12"/>
        <v>2</v>
      </c>
      <c r="AT24" s="166" t="s">
        <v>261</v>
      </c>
      <c r="AU24" s="166" t="s">
        <v>17</v>
      </c>
      <c r="AV24" s="294" t="s">
        <v>248</v>
      </c>
      <c r="AW24" s="295"/>
    </row>
    <row r="25" spans="1:49" ht="18" customHeight="1">
      <c r="A25" s="289">
        <v>20</v>
      </c>
      <c r="B25" s="296" t="s">
        <v>254</v>
      </c>
      <c r="C25" s="297" t="s">
        <v>209</v>
      </c>
      <c r="D25" s="292">
        <v>5.8</v>
      </c>
      <c r="E25" s="292" t="str">
        <f t="shared" si="14"/>
        <v>2</v>
      </c>
      <c r="F25" s="292">
        <v>6.5</v>
      </c>
      <c r="G25" s="292" t="str">
        <f t="shared" si="15"/>
        <v>2.5</v>
      </c>
      <c r="H25" s="292">
        <v>6.5</v>
      </c>
      <c r="I25" s="292" t="str">
        <f t="shared" si="16"/>
        <v>2.5</v>
      </c>
      <c r="J25" s="292">
        <v>8.1</v>
      </c>
      <c r="K25" s="292" t="str">
        <f t="shared" si="17"/>
        <v>3.5</v>
      </c>
      <c r="L25" s="292">
        <v>6.6</v>
      </c>
      <c r="M25" s="292" t="str">
        <f t="shared" si="18"/>
        <v>2.5</v>
      </c>
      <c r="N25" s="292">
        <v>7.7</v>
      </c>
      <c r="O25" s="292" t="str">
        <f t="shared" si="19"/>
        <v>3</v>
      </c>
      <c r="P25" s="292">
        <v>8</v>
      </c>
      <c r="Q25" s="292" t="str">
        <f t="shared" si="20"/>
        <v>3.5</v>
      </c>
      <c r="R25" s="292">
        <v>6.6</v>
      </c>
      <c r="S25" s="292" t="str">
        <f t="shared" si="21"/>
        <v>2.5</v>
      </c>
      <c r="T25" s="292">
        <v>7.8</v>
      </c>
      <c r="U25" s="292" t="str">
        <f t="shared" si="22"/>
        <v>3</v>
      </c>
      <c r="V25" s="292">
        <v>7</v>
      </c>
      <c r="W25" s="292" t="str">
        <f t="shared" si="1"/>
        <v>3</v>
      </c>
      <c r="X25" s="292">
        <v>6.8</v>
      </c>
      <c r="Y25" s="292" t="str">
        <f t="shared" si="2"/>
        <v>2.5</v>
      </c>
      <c r="Z25" s="292">
        <v>5.4</v>
      </c>
      <c r="AA25" s="292" t="str">
        <f t="shared" si="3"/>
        <v>1.5</v>
      </c>
      <c r="AB25" s="292">
        <v>6</v>
      </c>
      <c r="AC25" s="292" t="str">
        <f t="shared" si="4"/>
        <v>2</v>
      </c>
      <c r="AD25" s="292">
        <v>7.2</v>
      </c>
      <c r="AE25" s="292" t="str">
        <f t="shared" si="5"/>
        <v>3</v>
      </c>
      <c r="AF25" s="292">
        <v>8.3</v>
      </c>
      <c r="AG25" s="292" t="str">
        <f t="shared" si="6"/>
        <v>3.5</v>
      </c>
      <c r="AH25" s="292">
        <v>4.9</v>
      </c>
      <c r="AI25" s="292" t="str">
        <f t="shared" si="7"/>
        <v>1</v>
      </c>
      <c r="AJ25" s="292">
        <v>6.6</v>
      </c>
      <c r="AK25" s="292" t="str">
        <f t="shared" si="8"/>
        <v>2.5</v>
      </c>
      <c r="AL25" s="292">
        <v>7.4</v>
      </c>
      <c r="AM25" s="292" t="str">
        <f t="shared" si="9"/>
        <v>3</v>
      </c>
      <c r="AN25" s="292">
        <v>8.2</v>
      </c>
      <c r="AO25" s="292" t="str">
        <f t="shared" si="10"/>
        <v>3.5</v>
      </c>
      <c r="AP25" s="292">
        <v>7</v>
      </c>
      <c r="AQ25" s="292" t="str">
        <f t="shared" si="11"/>
        <v>3</v>
      </c>
      <c r="AR25" s="293">
        <f t="shared" si="13"/>
        <v>6.276595744680851</v>
      </c>
      <c r="AS25" s="292" t="str">
        <f t="shared" si="12"/>
        <v>2</v>
      </c>
      <c r="AT25" s="166" t="s">
        <v>261</v>
      </c>
      <c r="AU25" s="166" t="s">
        <v>17</v>
      </c>
      <c r="AV25" s="294" t="s">
        <v>248</v>
      </c>
      <c r="AW25" s="295"/>
    </row>
    <row r="26" spans="1:49" ht="18" customHeight="1">
      <c r="A26" s="289">
        <v>21</v>
      </c>
      <c r="B26" s="290" t="s">
        <v>347</v>
      </c>
      <c r="C26" s="298" t="s">
        <v>114</v>
      </c>
      <c r="D26" s="292">
        <v>5.9</v>
      </c>
      <c r="E26" s="292" t="str">
        <f t="shared" si="14"/>
        <v>2</v>
      </c>
      <c r="F26" s="292">
        <v>5.6</v>
      </c>
      <c r="G26" s="292" t="str">
        <f t="shared" si="15"/>
        <v>2</v>
      </c>
      <c r="H26" s="292">
        <v>6.4</v>
      </c>
      <c r="I26" s="292" t="str">
        <f t="shared" si="16"/>
        <v>2</v>
      </c>
      <c r="J26" s="292">
        <v>7.2</v>
      </c>
      <c r="K26" s="292" t="str">
        <f t="shared" si="17"/>
        <v>3</v>
      </c>
      <c r="L26" s="292">
        <v>6.1</v>
      </c>
      <c r="M26" s="292" t="str">
        <f t="shared" si="18"/>
        <v>2</v>
      </c>
      <c r="N26" s="292">
        <v>6.6</v>
      </c>
      <c r="O26" s="292" t="str">
        <f t="shared" si="19"/>
        <v>2.5</v>
      </c>
      <c r="P26" s="292">
        <v>7</v>
      </c>
      <c r="Q26" s="292" t="str">
        <f t="shared" si="20"/>
        <v>3</v>
      </c>
      <c r="R26" s="292">
        <v>7.4</v>
      </c>
      <c r="S26" s="292" t="str">
        <f t="shared" si="21"/>
        <v>3</v>
      </c>
      <c r="T26" s="292">
        <v>7.6</v>
      </c>
      <c r="U26" s="292" t="str">
        <f t="shared" si="22"/>
        <v>3</v>
      </c>
      <c r="V26" s="292">
        <v>6.3</v>
      </c>
      <c r="W26" s="292" t="str">
        <f t="shared" si="1"/>
        <v>2</v>
      </c>
      <c r="X26" s="292">
        <v>6</v>
      </c>
      <c r="Y26" s="292" t="str">
        <f t="shared" si="2"/>
        <v>2</v>
      </c>
      <c r="Z26" s="292">
        <v>6.2</v>
      </c>
      <c r="AA26" s="292" t="str">
        <f t="shared" si="3"/>
        <v>2</v>
      </c>
      <c r="AB26" s="292">
        <v>5.7</v>
      </c>
      <c r="AC26" s="292" t="str">
        <f t="shared" si="4"/>
        <v>2</v>
      </c>
      <c r="AD26" s="292">
        <v>7.2</v>
      </c>
      <c r="AE26" s="292" t="str">
        <f t="shared" si="5"/>
        <v>3</v>
      </c>
      <c r="AF26" s="292">
        <v>8.2</v>
      </c>
      <c r="AG26" s="292" t="str">
        <f t="shared" si="6"/>
        <v>3.5</v>
      </c>
      <c r="AH26" s="292">
        <v>4.8</v>
      </c>
      <c r="AI26" s="292" t="str">
        <f t="shared" si="7"/>
        <v>1</v>
      </c>
      <c r="AJ26" s="292">
        <v>6.3</v>
      </c>
      <c r="AK26" s="292" t="str">
        <f t="shared" si="8"/>
        <v>2</v>
      </c>
      <c r="AL26" s="292">
        <v>7.2</v>
      </c>
      <c r="AM26" s="292" t="str">
        <f t="shared" si="9"/>
        <v>3</v>
      </c>
      <c r="AN26" s="292">
        <v>7.7</v>
      </c>
      <c r="AO26" s="292" t="str">
        <f t="shared" si="10"/>
        <v>3</v>
      </c>
      <c r="AP26" s="292">
        <v>7</v>
      </c>
      <c r="AQ26" s="292" t="str">
        <f t="shared" si="11"/>
        <v>3</v>
      </c>
      <c r="AR26" s="293">
        <f t="shared" si="13"/>
        <v>6.012765957446809</v>
      </c>
      <c r="AS26" s="292" t="str">
        <f t="shared" si="12"/>
        <v>2</v>
      </c>
      <c r="AT26" s="166" t="s">
        <v>261</v>
      </c>
      <c r="AU26" s="166" t="s">
        <v>17</v>
      </c>
      <c r="AV26" s="294" t="s">
        <v>248</v>
      </c>
      <c r="AW26" s="295"/>
    </row>
    <row r="27" spans="1:49" ht="18" customHeight="1">
      <c r="A27" s="289">
        <v>22</v>
      </c>
      <c r="B27" s="296" t="s">
        <v>34</v>
      </c>
      <c r="C27" s="297" t="s">
        <v>56</v>
      </c>
      <c r="D27" s="292">
        <v>4.5</v>
      </c>
      <c r="E27" s="292" t="str">
        <f t="shared" si="14"/>
        <v>1</v>
      </c>
      <c r="F27" s="292">
        <v>4</v>
      </c>
      <c r="G27" s="292" t="str">
        <f t="shared" si="15"/>
        <v>1</v>
      </c>
      <c r="H27" s="292">
        <v>5.2</v>
      </c>
      <c r="I27" s="292" t="str">
        <f t="shared" si="16"/>
        <v>1.5</v>
      </c>
      <c r="J27" s="292">
        <v>6.3</v>
      </c>
      <c r="K27" s="292" t="str">
        <f t="shared" si="17"/>
        <v>2</v>
      </c>
      <c r="L27" s="292">
        <v>4.6</v>
      </c>
      <c r="M27" s="292" t="str">
        <f t="shared" si="18"/>
        <v>1</v>
      </c>
      <c r="N27" s="292">
        <v>5.4</v>
      </c>
      <c r="O27" s="292" t="str">
        <f t="shared" si="19"/>
        <v>1.5</v>
      </c>
      <c r="P27" s="292">
        <v>6.2</v>
      </c>
      <c r="Q27" s="292" t="str">
        <f t="shared" si="20"/>
        <v>2</v>
      </c>
      <c r="R27" s="292">
        <v>7</v>
      </c>
      <c r="S27" s="292" t="str">
        <f t="shared" si="21"/>
        <v>3</v>
      </c>
      <c r="T27" s="292">
        <v>7.2</v>
      </c>
      <c r="U27" s="292" t="str">
        <f t="shared" si="22"/>
        <v>3</v>
      </c>
      <c r="V27" s="292">
        <v>6.1</v>
      </c>
      <c r="W27" s="292" t="str">
        <f t="shared" si="1"/>
        <v>2</v>
      </c>
      <c r="X27" s="292">
        <v>6.1</v>
      </c>
      <c r="Y27" s="292" t="str">
        <f t="shared" si="2"/>
        <v>2</v>
      </c>
      <c r="Z27" s="292">
        <v>4.5</v>
      </c>
      <c r="AA27" s="292" t="str">
        <f t="shared" si="3"/>
        <v>1</v>
      </c>
      <c r="AB27" s="292">
        <v>5.6</v>
      </c>
      <c r="AC27" s="292" t="str">
        <f t="shared" si="4"/>
        <v>2</v>
      </c>
      <c r="AD27" s="292">
        <v>6.3</v>
      </c>
      <c r="AE27" s="292" t="str">
        <f t="shared" si="5"/>
        <v>2</v>
      </c>
      <c r="AF27" s="292">
        <v>7.3</v>
      </c>
      <c r="AG27" s="292" t="str">
        <f t="shared" si="6"/>
        <v>3</v>
      </c>
      <c r="AH27" s="292"/>
      <c r="AI27" s="292" t="str">
        <f t="shared" si="7"/>
        <v>0</v>
      </c>
      <c r="AJ27" s="292">
        <v>6.1</v>
      </c>
      <c r="AK27" s="292" t="str">
        <f t="shared" si="8"/>
        <v>2</v>
      </c>
      <c r="AL27" s="292">
        <v>7.2</v>
      </c>
      <c r="AM27" s="292" t="str">
        <f t="shared" si="9"/>
        <v>3</v>
      </c>
      <c r="AN27" s="292">
        <v>6.8</v>
      </c>
      <c r="AO27" s="292" t="str">
        <f t="shared" si="10"/>
        <v>2.5</v>
      </c>
      <c r="AP27" s="292">
        <v>7</v>
      </c>
      <c r="AQ27" s="292" t="str">
        <f t="shared" si="11"/>
        <v>3</v>
      </c>
      <c r="AR27" s="293">
        <f t="shared" si="13"/>
        <v>5.051063829787234</v>
      </c>
      <c r="AS27" s="292" t="str">
        <f t="shared" si="12"/>
        <v>1.5</v>
      </c>
      <c r="AT27" s="166" t="s">
        <v>17</v>
      </c>
      <c r="AU27" s="166" t="s">
        <v>225</v>
      </c>
      <c r="AV27" s="294" t="s">
        <v>227</v>
      </c>
      <c r="AW27" s="295"/>
    </row>
    <row r="28" spans="1:49" ht="18" customHeight="1">
      <c r="A28" s="289">
        <v>23</v>
      </c>
      <c r="B28" s="296" t="s">
        <v>34</v>
      </c>
      <c r="C28" s="297" t="s">
        <v>175</v>
      </c>
      <c r="D28" s="292">
        <v>4.8</v>
      </c>
      <c r="E28" s="292" t="str">
        <f t="shared" si="14"/>
        <v>1</v>
      </c>
      <c r="F28" s="292">
        <v>4.3</v>
      </c>
      <c r="G28" s="292" t="str">
        <f t="shared" si="15"/>
        <v>1</v>
      </c>
      <c r="H28" s="292">
        <v>5.4</v>
      </c>
      <c r="I28" s="292" t="str">
        <f t="shared" si="16"/>
        <v>1.5</v>
      </c>
      <c r="J28" s="292">
        <v>6.7</v>
      </c>
      <c r="K28" s="292" t="str">
        <f t="shared" si="17"/>
        <v>2.5</v>
      </c>
      <c r="L28" s="292">
        <v>5.3</v>
      </c>
      <c r="M28" s="292" t="str">
        <f t="shared" si="18"/>
        <v>1.5</v>
      </c>
      <c r="N28" s="292">
        <v>6.3</v>
      </c>
      <c r="O28" s="292" t="str">
        <f t="shared" si="19"/>
        <v>2</v>
      </c>
      <c r="P28" s="292">
        <v>6.5</v>
      </c>
      <c r="Q28" s="292" t="str">
        <f t="shared" si="20"/>
        <v>2.5</v>
      </c>
      <c r="R28" s="292">
        <v>7</v>
      </c>
      <c r="S28" s="292" t="str">
        <f t="shared" si="21"/>
        <v>3</v>
      </c>
      <c r="T28" s="292">
        <v>7.6</v>
      </c>
      <c r="U28" s="292" t="str">
        <f t="shared" si="22"/>
        <v>3</v>
      </c>
      <c r="V28" s="292">
        <v>6.7</v>
      </c>
      <c r="W28" s="292" t="str">
        <f t="shared" si="1"/>
        <v>2.5</v>
      </c>
      <c r="X28" s="292">
        <v>5.7</v>
      </c>
      <c r="Y28" s="292" t="str">
        <f t="shared" si="2"/>
        <v>2</v>
      </c>
      <c r="Z28" s="292">
        <v>4.6</v>
      </c>
      <c r="AA28" s="292" t="str">
        <f t="shared" si="3"/>
        <v>1</v>
      </c>
      <c r="AB28" s="292">
        <v>5.6</v>
      </c>
      <c r="AC28" s="292" t="str">
        <f t="shared" si="4"/>
        <v>2</v>
      </c>
      <c r="AD28" s="292">
        <v>4.7</v>
      </c>
      <c r="AE28" s="292" t="str">
        <f t="shared" si="5"/>
        <v>1</v>
      </c>
      <c r="AF28" s="292">
        <v>7.1</v>
      </c>
      <c r="AG28" s="292" t="str">
        <f t="shared" si="6"/>
        <v>3</v>
      </c>
      <c r="AH28" s="292">
        <v>5</v>
      </c>
      <c r="AI28" s="292" t="str">
        <f t="shared" si="7"/>
        <v>1.5</v>
      </c>
      <c r="AJ28" s="292">
        <v>7.2</v>
      </c>
      <c r="AK28" s="292" t="str">
        <f t="shared" si="8"/>
        <v>3</v>
      </c>
      <c r="AL28" s="292">
        <v>7.5</v>
      </c>
      <c r="AM28" s="292" t="str">
        <f t="shared" si="9"/>
        <v>3</v>
      </c>
      <c r="AN28" s="292">
        <v>6</v>
      </c>
      <c r="AO28" s="292" t="str">
        <f t="shared" si="10"/>
        <v>2</v>
      </c>
      <c r="AP28" s="292">
        <v>6</v>
      </c>
      <c r="AQ28" s="292" t="str">
        <f t="shared" si="11"/>
        <v>2</v>
      </c>
      <c r="AR28" s="293">
        <f t="shared" si="13"/>
        <v>5.353191489361701</v>
      </c>
      <c r="AS28" s="292" t="str">
        <f t="shared" si="12"/>
        <v>1.5</v>
      </c>
      <c r="AT28" s="166" t="s">
        <v>17</v>
      </c>
      <c r="AU28" s="166" t="s">
        <v>225</v>
      </c>
      <c r="AV28" s="294" t="s">
        <v>227</v>
      </c>
      <c r="AW28" s="295"/>
    </row>
    <row r="29" spans="1:49" ht="18" customHeight="1">
      <c r="A29" s="289">
        <v>24</v>
      </c>
      <c r="B29" s="290" t="s">
        <v>502</v>
      </c>
      <c r="C29" s="298" t="s">
        <v>86</v>
      </c>
      <c r="D29" s="292">
        <v>5.7</v>
      </c>
      <c r="E29" s="292" t="str">
        <f t="shared" si="14"/>
        <v>2</v>
      </c>
      <c r="F29" s="292">
        <v>5</v>
      </c>
      <c r="G29" s="292" t="str">
        <f t="shared" si="15"/>
        <v>1.5</v>
      </c>
      <c r="H29" s="292">
        <v>5.8</v>
      </c>
      <c r="I29" s="292" t="str">
        <f t="shared" si="16"/>
        <v>2</v>
      </c>
      <c r="J29" s="292">
        <v>6.3</v>
      </c>
      <c r="K29" s="292" t="str">
        <f t="shared" si="17"/>
        <v>2</v>
      </c>
      <c r="L29" s="292">
        <v>5.6</v>
      </c>
      <c r="M29" s="292" t="str">
        <f t="shared" si="18"/>
        <v>2</v>
      </c>
      <c r="N29" s="292">
        <v>6.2</v>
      </c>
      <c r="O29" s="292" t="str">
        <f t="shared" si="19"/>
        <v>2</v>
      </c>
      <c r="P29" s="292">
        <v>7.1</v>
      </c>
      <c r="Q29" s="292" t="str">
        <f t="shared" si="20"/>
        <v>3</v>
      </c>
      <c r="R29" s="292">
        <v>6.6</v>
      </c>
      <c r="S29" s="292" t="str">
        <f t="shared" si="21"/>
        <v>2.5</v>
      </c>
      <c r="T29" s="292">
        <v>7.2</v>
      </c>
      <c r="U29" s="292" t="str">
        <f t="shared" si="22"/>
        <v>3</v>
      </c>
      <c r="V29" s="292">
        <v>6.5</v>
      </c>
      <c r="W29" s="292" t="str">
        <f t="shared" si="1"/>
        <v>2.5</v>
      </c>
      <c r="X29" s="292">
        <v>5.1</v>
      </c>
      <c r="Y29" s="292" t="str">
        <f t="shared" si="2"/>
        <v>1.5</v>
      </c>
      <c r="Z29" s="292">
        <v>5.8</v>
      </c>
      <c r="AA29" s="292" t="str">
        <f t="shared" si="3"/>
        <v>2</v>
      </c>
      <c r="AB29" s="292">
        <v>5.7</v>
      </c>
      <c r="AC29" s="292" t="str">
        <f t="shared" si="4"/>
        <v>2</v>
      </c>
      <c r="AD29" s="292">
        <v>4.1</v>
      </c>
      <c r="AE29" s="292" t="str">
        <f t="shared" si="5"/>
        <v>1</v>
      </c>
      <c r="AF29" s="292">
        <v>6.5</v>
      </c>
      <c r="AG29" s="292" t="str">
        <f t="shared" si="6"/>
        <v>2.5</v>
      </c>
      <c r="AH29" s="292">
        <v>4.6</v>
      </c>
      <c r="AI29" s="292" t="str">
        <f t="shared" si="7"/>
        <v>1</v>
      </c>
      <c r="AJ29" s="292">
        <v>6.5</v>
      </c>
      <c r="AK29" s="292" t="str">
        <f t="shared" si="8"/>
        <v>2.5</v>
      </c>
      <c r="AL29" s="292">
        <v>7.6</v>
      </c>
      <c r="AM29" s="292" t="str">
        <f t="shared" si="9"/>
        <v>3</v>
      </c>
      <c r="AN29" s="292">
        <v>4.9</v>
      </c>
      <c r="AO29" s="292" t="str">
        <f t="shared" si="10"/>
        <v>1</v>
      </c>
      <c r="AP29" s="292">
        <v>6</v>
      </c>
      <c r="AQ29" s="292" t="str">
        <f t="shared" si="11"/>
        <v>2</v>
      </c>
      <c r="AR29" s="293">
        <f t="shared" si="13"/>
        <v>5.427659574468086</v>
      </c>
      <c r="AS29" s="292" t="str">
        <f t="shared" si="12"/>
        <v>1.5</v>
      </c>
      <c r="AT29" s="166" t="s">
        <v>17</v>
      </c>
      <c r="AU29" s="166" t="s">
        <v>225</v>
      </c>
      <c r="AV29" s="294" t="s">
        <v>227</v>
      </c>
      <c r="AW29" s="295"/>
    </row>
    <row r="30" spans="1:49" ht="18" customHeight="1">
      <c r="A30" s="289">
        <v>25</v>
      </c>
      <c r="B30" s="290" t="s">
        <v>34</v>
      </c>
      <c r="C30" s="291" t="s">
        <v>86</v>
      </c>
      <c r="D30" s="292">
        <v>5.7</v>
      </c>
      <c r="E30" s="292" t="str">
        <f t="shared" si="14"/>
        <v>2</v>
      </c>
      <c r="F30" s="292">
        <v>6.5</v>
      </c>
      <c r="G30" s="292" t="str">
        <f t="shared" si="15"/>
        <v>2.5</v>
      </c>
      <c r="H30" s="292">
        <v>5.6</v>
      </c>
      <c r="I30" s="292" t="str">
        <f t="shared" si="16"/>
        <v>2</v>
      </c>
      <c r="J30" s="292">
        <v>7.3</v>
      </c>
      <c r="K30" s="292" t="str">
        <f t="shared" si="17"/>
        <v>3</v>
      </c>
      <c r="L30" s="292">
        <v>6.8</v>
      </c>
      <c r="M30" s="292" t="str">
        <f t="shared" si="18"/>
        <v>2.5</v>
      </c>
      <c r="N30" s="292">
        <v>5.8</v>
      </c>
      <c r="O30" s="292" t="str">
        <f t="shared" si="19"/>
        <v>2</v>
      </c>
      <c r="P30" s="292">
        <v>7.1</v>
      </c>
      <c r="Q30" s="292" t="str">
        <f t="shared" si="20"/>
        <v>3</v>
      </c>
      <c r="R30" s="292">
        <v>7</v>
      </c>
      <c r="S30" s="292" t="str">
        <f t="shared" si="21"/>
        <v>3</v>
      </c>
      <c r="T30" s="292">
        <v>7.2</v>
      </c>
      <c r="U30" s="292" t="str">
        <f t="shared" si="22"/>
        <v>3</v>
      </c>
      <c r="V30" s="292">
        <v>6.3</v>
      </c>
      <c r="W30" s="292" t="str">
        <f t="shared" si="1"/>
        <v>2</v>
      </c>
      <c r="X30" s="292">
        <v>5.7</v>
      </c>
      <c r="Y30" s="292" t="str">
        <f t="shared" si="2"/>
        <v>2</v>
      </c>
      <c r="Z30" s="292">
        <v>6.9</v>
      </c>
      <c r="AA30" s="292" t="str">
        <f t="shared" si="3"/>
        <v>2.5</v>
      </c>
      <c r="AB30" s="292">
        <v>5.6</v>
      </c>
      <c r="AC30" s="292" t="str">
        <f t="shared" si="4"/>
        <v>2</v>
      </c>
      <c r="AD30" s="292">
        <v>5.6</v>
      </c>
      <c r="AE30" s="292" t="str">
        <f t="shared" si="5"/>
        <v>2</v>
      </c>
      <c r="AF30" s="292">
        <v>7.2</v>
      </c>
      <c r="AG30" s="292" t="str">
        <f t="shared" si="6"/>
        <v>3</v>
      </c>
      <c r="AH30" s="292">
        <v>5</v>
      </c>
      <c r="AI30" s="292" t="str">
        <f t="shared" si="7"/>
        <v>1.5</v>
      </c>
      <c r="AJ30" s="292">
        <v>6.9</v>
      </c>
      <c r="AK30" s="292" t="str">
        <f t="shared" si="8"/>
        <v>2.5</v>
      </c>
      <c r="AL30" s="292">
        <v>7.4</v>
      </c>
      <c r="AM30" s="292" t="str">
        <f t="shared" si="9"/>
        <v>3</v>
      </c>
      <c r="AN30" s="292">
        <v>8.2</v>
      </c>
      <c r="AO30" s="292" t="str">
        <f t="shared" si="10"/>
        <v>3.5</v>
      </c>
      <c r="AP30" s="292">
        <v>8</v>
      </c>
      <c r="AQ30" s="292" t="str">
        <f t="shared" si="11"/>
        <v>3.5</v>
      </c>
      <c r="AR30" s="293">
        <f t="shared" si="13"/>
        <v>5.961702127659573</v>
      </c>
      <c r="AS30" s="292" t="str">
        <f t="shared" si="12"/>
        <v>2</v>
      </c>
      <c r="AT30" s="166" t="s">
        <v>261</v>
      </c>
      <c r="AU30" s="166" t="s">
        <v>17</v>
      </c>
      <c r="AV30" s="294" t="s">
        <v>248</v>
      </c>
      <c r="AW30" s="295"/>
    </row>
    <row r="31" spans="1:49" ht="18" customHeight="1">
      <c r="A31" s="289">
        <v>26</v>
      </c>
      <c r="B31" s="290" t="s">
        <v>117</v>
      </c>
      <c r="C31" s="298" t="s">
        <v>179</v>
      </c>
      <c r="D31" s="292">
        <v>5.1</v>
      </c>
      <c r="E31" s="292" t="str">
        <f t="shared" si="14"/>
        <v>1.5</v>
      </c>
      <c r="F31" s="292">
        <v>6.1</v>
      </c>
      <c r="G31" s="292" t="str">
        <f t="shared" si="15"/>
        <v>2</v>
      </c>
      <c r="H31" s="292">
        <v>5.6</v>
      </c>
      <c r="I31" s="292" t="str">
        <f t="shared" si="16"/>
        <v>2</v>
      </c>
      <c r="J31" s="292">
        <v>7.2</v>
      </c>
      <c r="K31" s="292" t="str">
        <f t="shared" si="17"/>
        <v>3</v>
      </c>
      <c r="L31" s="292">
        <v>5.9</v>
      </c>
      <c r="M31" s="292" t="str">
        <f t="shared" si="18"/>
        <v>2</v>
      </c>
      <c r="N31" s="292">
        <v>5.3</v>
      </c>
      <c r="O31" s="292" t="str">
        <f t="shared" si="19"/>
        <v>1.5</v>
      </c>
      <c r="P31" s="292">
        <v>6.2</v>
      </c>
      <c r="Q31" s="292" t="str">
        <f t="shared" si="20"/>
        <v>2</v>
      </c>
      <c r="R31" s="292">
        <v>6.7</v>
      </c>
      <c r="S31" s="292" t="str">
        <f t="shared" si="21"/>
        <v>2.5</v>
      </c>
      <c r="T31" s="292">
        <v>7.4</v>
      </c>
      <c r="U31" s="292" t="str">
        <f t="shared" si="22"/>
        <v>3</v>
      </c>
      <c r="V31" s="292">
        <v>7</v>
      </c>
      <c r="W31" s="292" t="str">
        <f t="shared" si="1"/>
        <v>3</v>
      </c>
      <c r="X31" s="292">
        <v>6.2</v>
      </c>
      <c r="Y31" s="292" t="str">
        <f t="shared" si="2"/>
        <v>2</v>
      </c>
      <c r="Z31" s="292">
        <v>7</v>
      </c>
      <c r="AA31" s="292" t="str">
        <f t="shared" si="3"/>
        <v>3</v>
      </c>
      <c r="AB31" s="292">
        <v>5.9</v>
      </c>
      <c r="AC31" s="292" t="str">
        <f t="shared" si="4"/>
        <v>2</v>
      </c>
      <c r="AD31" s="292">
        <v>5.3</v>
      </c>
      <c r="AE31" s="292" t="str">
        <f t="shared" si="5"/>
        <v>1.5</v>
      </c>
      <c r="AF31" s="292">
        <v>7.2</v>
      </c>
      <c r="AG31" s="292" t="str">
        <f t="shared" si="6"/>
        <v>3</v>
      </c>
      <c r="AH31" s="292">
        <v>5.1</v>
      </c>
      <c r="AI31" s="292" t="str">
        <f t="shared" si="7"/>
        <v>1.5</v>
      </c>
      <c r="AJ31" s="292">
        <v>6.5</v>
      </c>
      <c r="AK31" s="292" t="str">
        <f t="shared" si="8"/>
        <v>2.5</v>
      </c>
      <c r="AL31" s="292">
        <v>7.2</v>
      </c>
      <c r="AM31" s="292" t="str">
        <f t="shared" si="9"/>
        <v>3</v>
      </c>
      <c r="AN31" s="292">
        <v>7.8</v>
      </c>
      <c r="AO31" s="292" t="str">
        <f t="shared" si="10"/>
        <v>3</v>
      </c>
      <c r="AP31" s="292">
        <v>7</v>
      </c>
      <c r="AQ31" s="292" t="str">
        <f t="shared" si="11"/>
        <v>3</v>
      </c>
      <c r="AR31" s="293">
        <f t="shared" si="13"/>
        <v>5.768085106382979</v>
      </c>
      <c r="AS31" s="292" t="str">
        <f t="shared" si="12"/>
        <v>2</v>
      </c>
      <c r="AT31" s="166" t="s">
        <v>17</v>
      </c>
      <c r="AU31" s="166" t="s">
        <v>17</v>
      </c>
      <c r="AV31" s="294" t="s">
        <v>248</v>
      </c>
      <c r="AW31" s="295"/>
    </row>
    <row r="32" spans="1:49" ht="18" customHeight="1">
      <c r="A32" s="289">
        <v>27</v>
      </c>
      <c r="B32" s="290" t="s">
        <v>503</v>
      </c>
      <c r="C32" s="291" t="s">
        <v>504</v>
      </c>
      <c r="D32" s="292">
        <v>6.6</v>
      </c>
      <c r="E32" s="292" t="str">
        <f t="shared" si="14"/>
        <v>2.5</v>
      </c>
      <c r="F32" s="292">
        <v>5.6</v>
      </c>
      <c r="G32" s="292" t="str">
        <f t="shared" si="15"/>
        <v>2</v>
      </c>
      <c r="H32" s="292">
        <v>6.5</v>
      </c>
      <c r="I32" s="292" t="str">
        <f t="shared" si="16"/>
        <v>2.5</v>
      </c>
      <c r="J32" s="292">
        <v>7.4</v>
      </c>
      <c r="K32" s="292" t="str">
        <f t="shared" si="17"/>
        <v>3</v>
      </c>
      <c r="L32" s="292">
        <v>6.1</v>
      </c>
      <c r="M32" s="292" t="str">
        <f t="shared" si="18"/>
        <v>2</v>
      </c>
      <c r="N32" s="292">
        <v>6.5</v>
      </c>
      <c r="O32" s="292" t="str">
        <f t="shared" si="19"/>
        <v>2.5</v>
      </c>
      <c r="P32" s="292">
        <v>7.4</v>
      </c>
      <c r="Q32" s="292" t="str">
        <f t="shared" si="20"/>
        <v>3</v>
      </c>
      <c r="R32" s="292">
        <v>6.5</v>
      </c>
      <c r="S32" s="292" t="str">
        <f t="shared" si="21"/>
        <v>2.5</v>
      </c>
      <c r="T32" s="292">
        <v>7</v>
      </c>
      <c r="U32" s="292" t="str">
        <f t="shared" si="22"/>
        <v>3</v>
      </c>
      <c r="V32" s="292">
        <v>7.1</v>
      </c>
      <c r="W32" s="292" t="str">
        <f t="shared" si="1"/>
        <v>3</v>
      </c>
      <c r="X32" s="292">
        <v>5.9</v>
      </c>
      <c r="Y32" s="292" t="str">
        <f t="shared" si="2"/>
        <v>2</v>
      </c>
      <c r="Z32" s="292">
        <v>6.7</v>
      </c>
      <c r="AA32" s="292" t="str">
        <f t="shared" si="3"/>
        <v>2.5</v>
      </c>
      <c r="AB32" s="292">
        <v>5.3</v>
      </c>
      <c r="AC32" s="292" t="str">
        <f t="shared" si="4"/>
        <v>1.5</v>
      </c>
      <c r="AD32" s="292">
        <v>4.2</v>
      </c>
      <c r="AE32" s="292" t="str">
        <f t="shared" si="5"/>
        <v>1</v>
      </c>
      <c r="AF32" s="292">
        <v>7.1</v>
      </c>
      <c r="AG32" s="292" t="str">
        <f t="shared" si="6"/>
        <v>3</v>
      </c>
      <c r="AH32" s="292">
        <v>5</v>
      </c>
      <c r="AI32" s="292" t="str">
        <f t="shared" si="7"/>
        <v>1.5</v>
      </c>
      <c r="AJ32" s="292">
        <v>6.3</v>
      </c>
      <c r="AK32" s="292" t="str">
        <f t="shared" si="8"/>
        <v>2</v>
      </c>
      <c r="AL32" s="292">
        <v>7.2</v>
      </c>
      <c r="AM32" s="292" t="str">
        <f t="shared" si="9"/>
        <v>3</v>
      </c>
      <c r="AN32" s="292">
        <v>7.2</v>
      </c>
      <c r="AO32" s="292" t="str">
        <f t="shared" si="10"/>
        <v>3</v>
      </c>
      <c r="AP32" s="292">
        <v>7</v>
      </c>
      <c r="AQ32" s="292" t="str">
        <f t="shared" si="11"/>
        <v>3</v>
      </c>
      <c r="AR32" s="293">
        <f t="shared" si="13"/>
        <v>5.891489361702126</v>
      </c>
      <c r="AS32" s="292" t="str">
        <f t="shared" si="12"/>
        <v>2</v>
      </c>
      <c r="AT32" s="166" t="s">
        <v>17</v>
      </c>
      <c r="AU32" s="166" t="s">
        <v>17</v>
      </c>
      <c r="AV32" s="294" t="s">
        <v>248</v>
      </c>
      <c r="AW32" s="295"/>
    </row>
    <row r="33" spans="1:49" ht="18" customHeight="1">
      <c r="A33" s="289">
        <v>28</v>
      </c>
      <c r="B33" s="290" t="s">
        <v>505</v>
      </c>
      <c r="C33" s="291" t="s">
        <v>63</v>
      </c>
      <c r="D33" s="292">
        <v>7.4</v>
      </c>
      <c r="E33" s="292" t="str">
        <f t="shared" si="14"/>
        <v>3</v>
      </c>
      <c r="F33" s="292">
        <v>7.3</v>
      </c>
      <c r="G33" s="292" t="str">
        <f t="shared" si="15"/>
        <v>3</v>
      </c>
      <c r="H33" s="292">
        <v>7.1</v>
      </c>
      <c r="I33" s="292" t="str">
        <f t="shared" si="16"/>
        <v>3</v>
      </c>
      <c r="J33" s="292">
        <v>7.1</v>
      </c>
      <c r="K33" s="292" t="str">
        <f t="shared" si="17"/>
        <v>3</v>
      </c>
      <c r="L33" s="292">
        <v>6.3</v>
      </c>
      <c r="M33" s="292" t="str">
        <f t="shared" si="18"/>
        <v>2</v>
      </c>
      <c r="N33" s="292">
        <v>6.3</v>
      </c>
      <c r="O33" s="292" t="str">
        <f t="shared" si="19"/>
        <v>2</v>
      </c>
      <c r="P33" s="292">
        <v>7</v>
      </c>
      <c r="Q33" s="292" t="str">
        <f t="shared" si="20"/>
        <v>3</v>
      </c>
      <c r="R33" s="292">
        <v>7.1</v>
      </c>
      <c r="S33" s="292" t="str">
        <f t="shared" si="21"/>
        <v>3</v>
      </c>
      <c r="T33" s="292">
        <v>7</v>
      </c>
      <c r="U33" s="292" t="str">
        <f t="shared" si="22"/>
        <v>3</v>
      </c>
      <c r="V33" s="292">
        <v>6.3</v>
      </c>
      <c r="W33" s="292" t="str">
        <f t="shared" si="1"/>
        <v>2</v>
      </c>
      <c r="X33" s="292">
        <v>5.5</v>
      </c>
      <c r="Y33" s="292" t="str">
        <f t="shared" si="2"/>
        <v>2</v>
      </c>
      <c r="Z33" s="292">
        <v>6.1</v>
      </c>
      <c r="AA33" s="292" t="str">
        <f t="shared" si="3"/>
        <v>2</v>
      </c>
      <c r="AB33" s="292">
        <v>5.6</v>
      </c>
      <c r="AC33" s="292" t="str">
        <f t="shared" si="4"/>
        <v>2</v>
      </c>
      <c r="AD33" s="292">
        <v>4.7</v>
      </c>
      <c r="AE33" s="292" t="str">
        <f t="shared" si="5"/>
        <v>1</v>
      </c>
      <c r="AF33" s="292">
        <v>5.5</v>
      </c>
      <c r="AG33" s="292" t="str">
        <f t="shared" si="6"/>
        <v>2</v>
      </c>
      <c r="AH33" s="292">
        <v>4.8</v>
      </c>
      <c r="AI33" s="292" t="str">
        <f t="shared" si="7"/>
        <v>1</v>
      </c>
      <c r="AJ33" s="292">
        <v>6</v>
      </c>
      <c r="AK33" s="292" t="str">
        <f t="shared" si="8"/>
        <v>2</v>
      </c>
      <c r="AL33" s="292">
        <v>7.5</v>
      </c>
      <c r="AM33" s="292" t="str">
        <f t="shared" si="9"/>
        <v>3</v>
      </c>
      <c r="AN33" s="292">
        <v>6.2</v>
      </c>
      <c r="AO33" s="292" t="str">
        <f t="shared" si="10"/>
        <v>2</v>
      </c>
      <c r="AP33" s="292">
        <v>7</v>
      </c>
      <c r="AQ33" s="292" t="str">
        <f t="shared" si="11"/>
        <v>3</v>
      </c>
      <c r="AR33" s="293">
        <f t="shared" si="13"/>
        <v>5.953191489361701</v>
      </c>
      <c r="AS33" s="292" t="str">
        <f t="shared" si="12"/>
        <v>2</v>
      </c>
      <c r="AT33" s="166" t="s">
        <v>261</v>
      </c>
      <c r="AU33" s="166" t="s">
        <v>17</v>
      </c>
      <c r="AV33" s="294" t="s">
        <v>248</v>
      </c>
      <c r="AW33" s="295"/>
    </row>
    <row r="34" spans="1:49" ht="18" customHeight="1">
      <c r="A34" s="289">
        <v>29</v>
      </c>
      <c r="B34" s="296" t="s">
        <v>254</v>
      </c>
      <c r="C34" s="297" t="s">
        <v>506</v>
      </c>
      <c r="D34" s="292">
        <v>4.6</v>
      </c>
      <c r="E34" s="292" t="str">
        <f t="shared" si="14"/>
        <v>1</v>
      </c>
      <c r="F34" s="292">
        <v>6.7</v>
      </c>
      <c r="G34" s="292" t="str">
        <f t="shared" si="15"/>
        <v>2.5</v>
      </c>
      <c r="H34" s="292">
        <v>5.5</v>
      </c>
      <c r="I34" s="292" t="str">
        <f t="shared" si="16"/>
        <v>2</v>
      </c>
      <c r="J34" s="292">
        <v>7.4</v>
      </c>
      <c r="K34" s="292" t="str">
        <f t="shared" si="17"/>
        <v>3</v>
      </c>
      <c r="L34" s="292">
        <v>5.7</v>
      </c>
      <c r="M34" s="292" t="str">
        <f t="shared" si="18"/>
        <v>2</v>
      </c>
      <c r="N34" s="292">
        <v>6.8</v>
      </c>
      <c r="O34" s="292" t="str">
        <f t="shared" si="19"/>
        <v>2.5</v>
      </c>
      <c r="P34" s="292">
        <v>6.8</v>
      </c>
      <c r="Q34" s="292" t="str">
        <f t="shared" si="20"/>
        <v>2.5</v>
      </c>
      <c r="R34" s="292">
        <v>7.3</v>
      </c>
      <c r="S34" s="292" t="str">
        <f t="shared" si="21"/>
        <v>3</v>
      </c>
      <c r="T34" s="292">
        <v>7.8</v>
      </c>
      <c r="U34" s="292" t="str">
        <f t="shared" si="22"/>
        <v>3</v>
      </c>
      <c r="V34" s="292">
        <v>6</v>
      </c>
      <c r="W34" s="292" t="str">
        <f t="shared" si="1"/>
        <v>2</v>
      </c>
      <c r="X34" s="292">
        <v>6.2</v>
      </c>
      <c r="Y34" s="292" t="str">
        <f t="shared" si="2"/>
        <v>2</v>
      </c>
      <c r="Z34" s="292">
        <v>1.7</v>
      </c>
      <c r="AA34" s="292" t="str">
        <f t="shared" si="3"/>
        <v>0</v>
      </c>
      <c r="AB34" s="292">
        <v>5.5</v>
      </c>
      <c r="AC34" s="292" t="str">
        <f t="shared" si="4"/>
        <v>2</v>
      </c>
      <c r="AD34" s="292">
        <v>4.8</v>
      </c>
      <c r="AE34" s="292" t="str">
        <f t="shared" si="5"/>
        <v>1</v>
      </c>
      <c r="AF34" s="292">
        <v>6.3</v>
      </c>
      <c r="AG34" s="292" t="str">
        <f t="shared" si="6"/>
        <v>2</v>
      </c>
      <c r="AH34" s="292">
        <v>4.8</v>
      </c>
      <c r="AI34" s="292" t="str">
        <f t="shared" si="7"/>
        <v>1</v>
      </c>
      <c r="AJ34" s="292">
        <v>5.5</v>
      </c>
      <c r="AK34" s="292" t="str">
        <f t="shared" si="8"/>
        <v>2</v>
      </c>
      <c r="AL34" s="292">
        <v>7.6</v>
      </c>
      <c r="AM34" s="292" t="str">
        <f t="shared" si="9"/>
        <v>3</v>
      </c>
      <c r="AN34" s="292">
        <v>5.8</v>
      </c>
      <c r="AO34" s="292" t="str">
        <f t="shared" si="10"/>
        <v>2</v>
      </c>
      <c r="AP34" s="292">
        <v>6</v>
      </c>
      <c r="AQ34" s="292" t="str">
        <f t="shared" si="11"/>
        <v>2</v>
      </c>
      <c r="AR34" s="293">
        <f t="shared" si="13"/>
        <v>5.289361702127659</v>
      </c>
      <c r="AS34" s="292" t="str">
        <f t="shared" si="12"/>
        <v>1.5</v>
      </c>
      <c r="AT34" s="166" t="s">
        <v>17</v>
      </c>
      <c r="AU34" s="166" t="s">
        <v>225</v>
      </c>
      <c r="AV34" s="294" t="s">
        <v>227</v>
      </c>
      <c r="AW34" s="295"/>
    </row>
    <row r="35" spans="1:49" ht="18" customHeight="1">
      <c r="A35" s="289">
        <v>30</v>
      </c>
      <c r="B35" s="290" t="s">
        <v>507</v>
      </c>
      <c r="C35" s="291" t="s">
        <v>508</v>
      </c>
      <c r="D35" s="292">
        <v>5.8</v>
      </c>
      <c r="E35" s="292" t="str">
        <f t="shared" si="14"/>
        <v>2</v>
      </c>
      <c r="F35" s="292">
        <v>5.6</v>
      </c>
      <c r="G35" s="292" t="str">
        <f t="shared" si="15"/>
        <v>2</v>
      </c>
      <c r="H35" s="292">
        <v>5.2</v>
      </c>
      <c r="I35" s="292" t="str">
        <f t="shared" si="16"/>
        <v>1.5</v>
      </c>
      <c r="J35" s="292">
        <v>6.6</v>
      </c>
      <c r="K35" s="292" t="str">
        <f t="shared" si="17"/>
        <v>2.5</v>
      </c>
      <c r="L35" s="292">
        <v>5.2</v>
      </c>
      <c r="M35" s="292" t="str">
        <f t="shared" si="18"/>
        <v>1.5</v>
      </c>
      <c r="N35" s="292">
        <v>6.3</v>
      </c>
      <c r="O35" s="292" t="str">
        <f t="shared" si="19"/>
        <v>2</v>
      </c>
      <c r="P35" s="292">
        <v>6.4</v>
      </c>
      <c r="Q35" s="292" t="str">
        <f t="shared" si="20"/>
        <v>2</v>
      </c>
      <c r="R35" s="292">
        <v>7.6</v>
      </c>
      <c r="S35" s="292" t="str">
        <f t="shared" si="21"/>
        <v>3</v>
      </c>
      <c r="T35" s="292">
        <v>7.6</v>
      </c>
      <c r="U35" s="292" t="str">
        <f t="shared" si="22"/>
        <v>3</v>
      </c>
      <c r="V35" s="292">
        <v>6.1</v>
      </c>
      <c r="W35" s="292" t="str">
        <f t="shared" si="1"/>
        <v>2</v>
      </c>
      <c r="X35" s="292">
        <v>5.1</v>
      </c>
      <c r="Y35" s="292" t="str">
        <f t="shared" si="2"/>
        <v>1.5</v>
      </c>
      <c r="Z35" s="292">
        <v>6.8</v>
      </c>
      <c r="AA35" s="292" t="str">
        <f t="shared" si="3"/>
        <v>2.5</v>
      </c>
      <c r="AB35" s="292">
        <v>5.3</v>
      </c>
      <c r="AC35" s="292" t="str">
        <f t="shared" si="4"/>
        <v>1.5</v>
      </c>
      <c r="AD35" s="292">
        <v>5.7</v>
      </c>
      <c r="AE35" s="292" t="str">
        <f t="shared" si="5"/>
        <v>2</v>
      </c>
      <c r="AF35" s="292">
        <v>7.2</v>
      </c>
      <c r="AG35" s="292" t="str">
        <f t="shared" si="6"/>
        <v>3</v>
      </c>
      <c r="AH35" s="292">
        <v>5.2</v>
      </c>
      <c r="AI35" s="292" t="str">
        <f t="shared" si="7"/>
        <v>1.5</v>
      </c>
      <c r="AJ35" s="292">
        <v>6.3</v>
      </c>
      <c r="AK35" s="292" t="str">
        <f t="shared" si="8"/>
        <v>2</v>
      </c>
      <c r="AL35" s="292">
        <v>7.4</v>
      </c>
      <c r="AM35" s="292" t="str">
        <f t="shared" si="9"/>
        <v>3</v>
      </c>
      <c r="AN35" s="292">
        <v>5</v>
      </c>
      <c r="AO35" s="292" t="str">
        <f t="shared" si="10"/>
        <v>1.5</v>
      </c>
      <c r="AP35" s="292">
        <v>6</v>
      </c>
      <c r="AQ35" s="292" t="str">
        <f t="shared" si="11"/>
        <v>2</v>
      </c>
      <c r="AR35" s="293">
        <f t="shared" si="13"/>
        <v>5.6063829787234045</v>
      </c>
      <c r="AS35" s="292" t="str">
        <f t="shared" si="12"/>
        <v>2</v>
      </c>
      <c r="AT35" s="166" t="s">
        <v>17</v>
      </c>
      <c r="AU35" s="166" t="s">
        <v>17</v>
      </c>
      <c r="AV35" s="294" t="s">
        <v>248</v>
      </c>
      <c r="AW35" s="295"/>
    </row>
    <row r="36" spans="1:49" ht="18" customHeight="1">
      <c r="A36" s="289">
        <v>31</v>
      </c>
      <c r="B36" s="290" t="s">
        <v>509</v>
      </c>
      <c r="C36" s="291" t="s">
        <v>148</v>
      </c>
      <c r="D36" s="292">
        <v>5</v>
      </c>
      <c r="E36" s="292" t="str">
        <f t="shared" si="14"/>
        <v>1.5</v>
      </c>
      <c r="F36" s="292">
        <v>6.1</v>
      </c>
      <c r="G36" s="292" t="str">
        <f t="shared" si="15"/>
        <v>2</v>
      </c>
      <c r="H36" s="292">
        <v>5.1</v>
      </c>
      <c r="I36" s="292" t="str">
        <f t="shared" si="16"/>
        <v>1.5</v>
      </c>
      <c r="J36" s="292">
        <v>6.1</v>
      </c>
      <c r="K36" s="292" t="str">
        <f t="shared" si="17"/>
        <v>2</v>
      </c>
      <c r="L36" s="292">
        <v>6</v>
      </c>
      <c r="M36" s="292" t="str">
        <f t="shared" si="18"/>
        <v>2</v>
      </c>
      <c r="N36" s="292">
        <v>5.9</v>
      </c>
      <c r="O36" s="292" t="str">
        <f t="shared" si="19"/>
        <v>2</v>
      </c>
      <c r="P36" s="292">
        <v>7</v>
      </c>
      <c r="Q36" s="292" t="str">
        <f t="shared" si="20"/>
        <v>3</v>
      </c>
      <c r="R36" s="292">
        <v>7.5</v>
      </c>
      <c r="S36" s="292" t="str">
        <f t="shared" si="21"/>
        <v>3</v>
      </c>
      <c r="T36" s="292">
        <v>7.6</v>
      </c>
      <c r="U36" s="292" t="str">
        <f t="shared" si="22"/>
        <v>3</v>
      </c>
      <c r="V36" s="292">
        <v>6.3</v>
      </c>
      <c r="W36" s="292" t="str">
        <f t="shared" si="1"/>
        <v>2</v>
      </c>
      <c r="X36" s="292">
        <v>5.3</v>
      </c>
      <c r="Y36" s="292" t="str">
        <f t="shared" si="2"/>
        <v>1.5</v>
      </c>
      <c r="Z36" s="292">
        <v>6.6</v>
      </c>
      <c r="AA36" s="292" t="str">
        <f t="shared" si="3"/>
        <v>2.5</v>
      </c>
      <c r="AB36" s="292">
        <v>5.6</v>
      </c>
      <c r="AC36" s="292" t="str">
        <f t="shared" si="4"/>
        <v>2</v>
      </c>
      <c r="AD36" s="292">
        <v>5.1</v>
      </c>
      <c r="AE36" s="292" t="str">
        <f t="shared" si="5"/>
        <v>1.5</v>
      </c>
      <c r="AF36" s="292">
        <v>7.1</v>
      </c>
      <c r="AG36" s="292" t="str">
        <f t="shared" si="6"/>
        <v>3</v>
      </c>
      <c r="AH36" s="292">
        <v>4.2</v>
      </c>
      <c r="AI36" s="292" t="str">
        <f t="shared" si="7"/>
        <v>1</v>
      </c>
      <c r="AJ36" s="292">
        <v>6.4</v>
      </c>
      <c r="AK36" s="292" t="str">
        <f t="shared" si="8"/>
        <v>2</v>
      </c>
      <c r="AL36" s="292">
        <v>7.2</v>
      </c>
      <c r="AM36" s="292" t="str">
        <f t="shared" si="9"/>
        <v>3</v>
      </c>
      <c r="AN36" s="292">
        <v>6.1</v>
      </c>
      <c r="AO36" s="292" t="str">
        <f t="shared" si="10"/>
        <v>2</v>
      </c>
      <c r="AP36" s="292">
        <v>6</v>
      </c>
      <c r="AQ36" s="292" t="str">
        <f t="shared" si="11"/>
        <v>2</v>
      </c>
      <c r="AR36" s="293">
        <f t="shared" si="13"/>
        <v>5.538297872340425</v>
      </c>
      <c r="AS36" s="292" t="str">
        <f t="shared" si="12"/>
        <v>2</v>
      </c>
      <c r="AT36" s="166" t="s">
        <v>17</v>
      </c>
      <c r="AU36" s="166" t="s">
        <v>17</v>
      </c>
      <c r="AV36" s="294" t="s">
        <v>248</v>
      </c>
      <c r="AW36" s="295"/>
    </row>
    <row r="37" spans="1:49" ht="18" customHeight="1">
      <c r="A37" s="289">
        <v>32</v>
      </c>
      <c r="B37" s="290" t="s">
        <v>255</v>
      </c>
      <c r="C37" s="291" t="s">
        <v>149</v>
      </c>
      <c r="D37" s="292">
        <v>4.8</v>
      </c>
      <c r="E37" s="292" t="str">
        <f t="shared" si="14"/>
        <v>1</v>
      </c>
      <c r="F37" s="292">
        <v>4.7</v>
      </c>
      <c r="G37" s="292" t="str">
        <f t="shared" si="15"/>
        <v>1</v>
      </c>
      <c r="H37" s="292">
        <v>6</v>
      </c>
      <c r="I37" s="292" t="str">
        <f t="shared" si="16"/>
        <v>2</v>
      </c>
      <c r="J37" s="292">
        <v>6.5</v>
      </c>
      <c r="K37" s="292" t="str">
        <f t="shared" si="17"/>
        <v>2.5</v>
      </c>
      <c r="L37" s="292">
        <v>4.4</v>
      </c>
      <c r="M37" s="292" t="str">
        <f t="shared" si="18"/>
        <v>1</v>
      </c>
      <c r="N37" s="292">
        <v>5.8</v>
      </c>
      <c r="O37" s="292" t="str">
        <f t="shared" si="19"/>
        <v>2</v>
      </c>
      <c r="P37" s="292">
        <v>6.2</v>
      </c>
      <c r="Q37" s="292" t="str">
        <f t="shared" si="20"/>
        <v>2</v>
      </c>
      <c r="R37" s="292">
        <v>5.7</v>
      </c>
      <c r="S37" s="292" t="str">
        <f t="shared" si="21"/>
        <v>2</v>
      </c>
      <c r="T37" s="292">
        <v>7</v>
      </c>
      <c r="U37" s="292" t="str">
        <f t="shared" si="22"/>
        <v>3</v>
      </c>
      <c r="V37" s="292">
        <v>7</v>
      </c>
      <c r="W37" s="292" t="str">
        <f t="shared" si="1"/>
        <v>3</v>
      </c>
      <c r="X37" s="292">
        <v>5.6</v>
      </c>
      <c r="Y37" s="292" t="str">
        <f t="shared" si="2"/>
        <v>2</v>
      </c>
      <c r="Z37" s="292">
        <v>5.9</v>
      </c>
      <c r="AA37" s="292" t="str">
        <f t="shared" si="3"/>
        <v>2</v>
      </c>
      <c r="AB37" s="292">
        <v>5.3</v>
      </c>
      <c r="AC37" s="292" t="str">
        <f t="shared" si="4"/>
        <v>1.5</v>
      </c>
      <c r="AD37" s="292">
        <v>4.5</v>
      </c>
      <c r="AE37" s="292" t="str">
        <f t="shared" si="5"/>
        <v>1</v>
      </c>
      <c r="AF37" s="292">
        <v>7.2</v>
      </c>
      <c r="AG37" s="292" t="str">
        <f t="shared" si="6"/>
        <v>3</v>
      </c>
      <c r="AH37" s="292">
        <v>4.8</v>
      </c>
      <c r="AI37" s="292" t="str">
        <f t="shared" si="7"/>
        <v>1</v>
      </c>
      <c r="AJ37" s="292">
        <v>7.1</v>
      </c>
      <c r="AK37" s="292" t="str">
        <f t="shared" si="8"/>
        <v>3</v>
      </c>
      <c r="AL37" s="292">
        <v>7.2</v>
      </c>
      <c r="AM37" s="292" t="str">
        <f t="shared" si="9"/>
        <v>3</v>
      </c>
      <c r="AN37" s="292">
        <v>7.3</v>
      </c>
      <c r="AO37" s="292" t="str">
        <f t="shared" si="10"/>
        <v>3</v>
      </c>
      <c r="AP37" s="292">
        <v>8</v>
      </c>
      <c r="AQ37" s="292" t="str">
        <f t="shared" si="11"/>
        <v>3.5</v>
      </c>
      <c r="AR37" s="293">
        <f t="shared" si="13"/>
        <v>5.402127659574467</v>
      </c>
      <c r="AS37" s="292" t="str">
        <f t="shared" si="12"/>
        <v>1.5</v>
      </c>
      <c r="AT37" s="166" t="s">
        <v>17</v>
      </c>
      <c r="AU37" s="166" t="s">
        <v>225</v>
      </c>
      <c r="AV37" s="294" t="s">
        <v>227</v>
      </c>
      <c r="AW37" s="295"/>
    </row>
    <row r="38" spans="1:49" ht="18" customHeight="1">
      <c r="A38" s="289">
        <v>33</v>
      </c>
      <c r="B38" s="290" t="s">
        <v>134</v>
      </c>
      <c r="C38" s="291" t="s">
        <v>510</v>
      </c>
      <c r="D38" s="292">
        <v>5.5</v>
      </c>
      <c r="E38" s="292" t="str">
        <f t="shared" si="14"/>
        <v>2</v>
      </c>
      <c r="F38" s="292">
        <v>7.2</v>
      </c>
      <c r="G38" s="292" t="str">
        <f t="shared" si="15"/>
        <v>3</v>
      </c>
      <c r="H38" s="292">
        <v>6.1</v>
      </c>
      <c r="I38" s="292" t="str">
        <f t="shared" si="16"/>
        <v>2</v>
      </c>
      <c r="J38" s="292">
        <v>7.5</v>
      </c>
      <c r="K38" s="292" t="str">
        <f t="shared" si="17"/>
        <v>3</v>
      </c>
      <c r="L38" s="292">
        <v>8</v>
      </c>
      <c r="M38" s="292" t="str">
        <f t="shared" si="18"/>
        <v>3.5</v>
      </c>
      <c r="N38" s="292">
        <v>6.6</v>
      </c>
      <c r="O38" s="292" t="str">
        <f t="shared" si="19"/>
        <v>2.5</v>
      </c>
      <c r="P38" s="292">
        <v>7.2</v>
      </c>
      <c r="Q38" s="292" t="str">
        <f t="shared" si="20"/>
        <v>3</v>
      </c>
      <c r="R38" s="292">
        <v>7</v>
      </c>
      <c r="S38" s="292" t="str">
        <f t="shared" si="21"/>
        <v>3</v>
      </c>
      <c r="T38" s="292">
        <v>7.4</v>
      </c>
      <c r="U38" s="292" t="str">
        <f t="shared" si="22"/>
        <v>3</v>
      </c>
      <c r="V38" s="292">
        <v>7.1</v>
      </c>
      <c r="W38" s="292" t="str">
        <f t="shared" si="1"/>
        <v>3</v>
      </c>
      <c r="X38" s="292">
        <v>7.1</v>
      </c>
      <c r="Y38" s="292" t="str">
        <f t="shared" si="2"/>
        <v>3</v>
      </c>
      <c r="Z38" s="292">
        <v>7.5</v>
      </c>
      <c r="AA38" s="292" t="str">
        <f t="shared" si="3"/>
        <v>3</v>
      </c>
      <c r="AB38" s="292">
        <v>6.6</v>
      </c>
      <c r="AC38" s="292" t="str">
        <f t="shared" si="4"/>
        <v>2.5</v>
      </c>
      <c r="AD38" s="292">
        <v>8.1</v>
      </c>
      <c r="AE38" s="292" t="str">
        <f t="shared" si="5"/>
        <v>3.5</v>
      </c>
      <c r="AF38" s="292">
        <v>8.3</v>
      </c>
      <c r="AG38" s="292" t="str">
        <f t="shared" si="6"/>
        <v>3.5</v>
      </c>
      <c r="AH38" s="292">
        <v>5.1</v>
      </c>
      <c r="AI38" s="292" t="str">
        <f t="shared" si="7"/>
        <v>1.5</v>
      </c>
      <c r="AJ38" s="292">
        <v>5.3</v>
      </c>
      <c r="AK38" s="292" t="str">
        <f t="shared" si="8"/>
        <v>1.5</v>
      </c>
      <c r="AL38" s="292">
        <v>7.5</v>
      </c>
      <c r="AM38" s="292" t="str">
        <f t="shared" si="9"/>
        <v>3</v>
      </c>
      <c r="AN38" s="292">
        <v>6.6</v>
      </c>
      <c r="AO38" s="292" t="str">
        <f t="shared" si="10"/>
        <v>2.5</v>
      </c>
      <c r="AP38" s="292">
        <v>6</v>
      </c>
      <c r="AQ38" s="292" t="str">
        <f t="shared" si="11"/>
        <v>2</v>
      </c>
      <c r="AR38" s="293">
        <f t="shared" si="13"/>
        <v>6.425531914893618</v>
      </c>
      <c r="AS38" s="292" t="str">
        <f t="shared" si="12"/>
        <v>2</v>
      </c>
      <c r="AT38" s="166" t="s">
        <v>261</v>
      </c>
      <c r="AU38" s="166" t="s">
        <v>17</v>
      </c>
      <c r="AV38" s="294" t="s">
        <v>248</v>
      </c>
      <c r="AW38" s="295"/>
    </row>
    <row r="39" spans="1:49" ht="18" customHeight="1">
      <c r="A39" s="289">
        <v>34</v>
      </c>
      <c r="B39" s="290" t="s">
        <v>511</v>
      </c>
      <c r="C39" s="291" t="s">
        <v>512</v>
      </c>
      <c r="D39" s="292">
        <v>6.2</v>
      </c>
      <c r="E39" s="292" t="str">
        <f t="shared" si="14"/>
        <v>2</v>
      </c>
      <c r="F39" s="292">
        <v>5.9</v>
      </c>
      <c r="G39" s="292" t="str">
        <f t="shared" si="15"/>
        <v>2</v>
      </c>
      <c r="H39" s="292">
        <v>6.1</v>
      </c>
      <c r="I39" s="292" t="str">
        <f t="shared" si="16"/>
        <v>2</v>
      </c>
      <c r="J39" s="292">
        <v>7.2</v>
      </c>
      <c r="K39" s="292" t="str">
        <f t="shared" si="17"/>
        <v>3</v>
      </c>
      <c r="L39" s="292">
        <v>5.9</v>
      </c>
      <c r="M39" s="292" t="str">
        <f t="shared" si="18"/>
        <v>2</v>
      </c>
      <c r="N39" s="292">
        <v>6.3</v>
      </c>
      <c r="O39" s="292" t="str">
        <f t="shared" si="19"/>
        <v>2</v>
      </c>
      <c r="P39" s="292">
        <v>6.4</v>
      </c>
      <c r="Q39" s="292" t="str">
        <f t="shared" si="20"/>
        <v>2</v>
      </c>
      <c r="R39" s="292">
        <v>6.7</v>
      </c>
      <c r="S39" s="292" t="str">
        <f t="shared" si="21"/>
        <v>2.5</v>
      </c>
      <c r="T39" s="292">
        <v>7.2</v>
      </c>
      <c r="U39" s="292" t="str">
        <f t="shared" si="22"/>
        <v>3</v>
      </c>
      <c r="V39" s="292">
        <v>5.9</v>
      </c>
      <c r="W39" s="292" t="str">
        <f t="shared" si="1"/>
        <v>2</v>
      </c>
      <c r="X39" s="292">
        <v>5.5</v>
      </c>
      <c r="Y39" s="292" t="str">
        <f t="shared" si="2"/>
        <v>2</v>
      </c>
      <c r="Z39" s="292">
        <v>5.4</v>
      </c>
      <c r="AA39" s="292" t="str">
        <f t="shared" si="3"/>
        <v>1.5</v>
      </c>
      <c r="AB39" s="292">
        <v>5.5</v>
      </c>
      <c r="AC39" s="292" t="str">
        <f t="shared" si="4"/>
        <v>2</v>
      </c>
      <c r="AD39" s="292">
        <v>5.1</v>
      </c>
      <c r="AE39" s="292" t="str">
        <f t="shared" si="5"/>
        <v>1.5</v>
      </c>
      <c r="AF39" s="292">
        <v>6.4</v>
      </c>
      <c r="AG39" s="292" t="str">
        <f t="shared" si="6"/>
        <v>2</v>
      </c>
      <c r="AH39" s="292">
        <v>5</v>
      </c>
      <c r="AI39" s="292" t="str">
        <f t="shared" si="7"/>
        <v>1.5</v>
      </c>
      <c r="AJ39" s="292">
        <v>7.3</v>
      </c>
      <c r="AK39" s="292" t="str">
        <f t="shared" si="8"/>
        <v>3</v>
      </c>
      <c r="AL39" s="292">
        <v>7.6</v>
      </c>
      <c r="AM39" s="292" t="str">
        <f t="shared" si="9"/>
        <v>3</v>
      </c>
      <c r="AN39" s="292">
        <v>5.8</v>
      </c>
      <c r="AO39" s="292" t="str">
        <f t="shared" si="10"/>
        <v>2</v>
      </c>
      <c r="AP39" s="292">
        <v>8</v>
      </c>
      <c r="AQ39" s="292" t="str">
        <f t="shared" si="11"/>
        <v>3.5</v>
      </c>
      <c r="AR39" s="293">
        <f t="shared" si="13"/>
        <v>5.731914893617021</v>
      </c>
      <c r="AS39" s="292" t="str">
        <f t="shared" si="12"/>
        <v>2</v>
      </c>
      <c r="AT39" s="166" t="s">
        <v>17</v>
      </c>
      <c r="AU39" s="166" t="s">
        <v>513</v>
      </c>
      <c r="AV39" s="294" t="s">
        <v>248</v>
      </c>
      <c r="AW39" s="295"/>
    </row>
    <row r="40" spans="1:49" ht="18" customHeight="1">
      <c r="A40" s="289">
        <v>35</v>
      </c>
      <c r="B40" s="299" t="s">
        <v>34</v>
      </c>
      <c r="C40" s="299" t="s">
        <v>124</v>
      </c>
      <c r="D40" s="292">
        <v>6.1</v>
      </c>
      <c r="E40" s="292" t="str">
        <f t="shared" si="14"/>
        <v>2</v>
      </c>
      <c r="F40" s="292">
        <v>5.5</v>
      </c>
      <c r="G40" s="292" t="str">
        <f t="shared" si="15"/>
        <v>2</v>
      </c>
      <c r="H40" s="292">
        <v>6.3</v>
      </c>
      <c r="I40" s="292" t="str">
        <f t="shared" si="16"/>
        <v>2</v>
      </c>
      <c r="J40" s="292">
        <v>7.2</v>
      </c>
      <c r="K40" s="292" t="str">
        <f t="shared" si="17"/>
        <v>3</v>
      </c>
      <c r="L40" s="292">
        <v>6</v>
      </c>
      <c r="M40" s="292" t="str">
        <f t="shared" si="18"/>
        <v>2</v>
      </c>
      <c r="N40" s="292">
        <v>5.7</v>
      </c>
      <c r="O40" s="292" t="str">
        <f t="shared" si="19"/>
        <v>2</v>
      </c>
      <c r="P40" s="292">
        <v>6.3</v>
      </c>
      <c r="Q40" s="292" t="str">
        <f t="shared" si="20"/>
        <v>2</v>
      </c>
      <c r="R40" s="292">
        <v>7</v>
      </c>
      <c r="S40" s="292" t="str">
        <f t="shared" si="21"/>
        <v>3</v>
      </c>
      <c r="T40" s="292">
        <v>7.2</v>
      </c>
      <c r="U40" s="292" t="str">
        <f t="shared" si="22"/>
        <v>3</v>
      </c>
      <c r="V40" s="292">
        <v>6.7</v>
      </c>
      <c r="W40" s="292" t="str">
        <f t="shared" si="1"/>
        <v>2.5</v>
      </c>
      <c r="X40" s="292">
        <v>6.1</v>
      </c>
      <c r="Y40" s="292" t="str">
        <f t="shared" si="2"/>
        <v>2</v>
      </c>
      <c r="Z40" s="292">
        <v>7.6</v>
      </c>
      <c r="AA40" s="292" t="str">
        <f t="shared" si="3"/>
        <v>3</v>
      </c>
      <c r="AB40" s="292">
        <v>5.5</v>
      </c>
      <c r="AC40" s="292" t="str">
        <f t="shared" si="4"/>
        <v>2</v>
      </c>
      <c r="AD40" s="292">
        <v>5.1</v>
      </c>
      <c r="AE40" s="292" t="str">
        <f t="shared" si="5"/>
        <v>1.5</v>
      </c>
      <c r="AF40" s="292">
        <v>6.2</v>
      </c>
      <c r="AG40" s="292" t="str">
        <f t="shared" si="6"/>
        <v>2</v>
      </c>
      <c r="AH40" s="292">
        <v>5.2</v>
      </c>
      <c r="AI40" s="292" t="str">
        <f t="shared" si="7"/>
        <v>1.5</v>
      </c>
      <c r="AJ40" s="292">
        <v>5.4</v>
      </c>
      <c r="AK40" s="292" t="str">
        <f t="shared" si="8"/>
        <v>1.5</v>
      </c>
      <c r="AL40" s="292">
        <v>7.4</v>
      </c>
      <c r="AM40" s="292" t="str">
        <f t="shared" si="9"/>
        <v>3</v>
      </c>
      <c r="AN40" s="292">
        <v>5.8</v>
      </c>
      <c r="AO40" s="292" t="str">
        <f t="shared" si="10"/>
        <v>2</v>
      </c>
      <c r="AP40" s="292">
        <v>7</v>
      </c>
      <c r="AQ40" s="292" t="str">
        <f t="shared" si="11"/>
        <v>3</v>
      </c>
      <c r="AR40" s="293">
        <f t="shared" si="13"/>
        <v>5.8021276595744675</v>
      </c>
      <c r="AS40" s="292" t="str">
        <f t="shared" si="12"/>
        <v>2</v>
      </c>
      <c r="AT40" s="166" t="s">
        <v>17</v>
      </c>
      <c r="AU40" s="166" t="s">
        <v>17</v>
      </c>
      <c r="AV40" s="294" t="s">
        <v>248</v>
      </c>
      <c r="AW40" s="295"/>
    </row>
    <row r="41" spans="1:49" ht="18" customHeight="1">
      <c r="A41" s="289">
        <v>36</v>
      </c>
      <c r="B41" s="290" t="s">
        <v>514</v>
      </c>
      <c r="C41" s="291" t="s">
        <v>126</v>
      </c>
      <c r="D41" s="292">
        <v>4.5</v>
      </c>
      <c r="E41" s="292" t="str">
        <f t="shared" si="14"/>
        <v>1</v>
      </c>
      <c r="F41" s="292">
        <v>5.2</v>
      </c>
      <c r="G41" s="292" t="str">
        <f t="shared" si="15"/>
        <v>1.5</v>
      </c>
      <c r="H41" s="292">
        <v>6.4</v>
      </c>
      <c r="I41" s="292" t="str">
        <f t="shared" si="16"/>
        <v>2</v>
      </c>
      <c r="J41" s="292">
        <v>6.5</v>
      </c>
      <c r="K41" s="292" t="str">
        <f t="shared" si="17"/>
        <v>2.5</v>
      </c>
      <c r="L41" s="300">
        <v>5.5</v>
      </c>
      <c r="M41" s="292" t="str">
        <f t="shared" si="18"/>
        <v>2</v>
      </c>
      <c r="N41" s="292">
        <v>5.7</v>
      </c>
      <c r="O41" s="292" t="str">
        <f t="shared" si="19"/>
        <v>2</v>
      </c>
      <c r="P41" s="292">
        <v>7.2</v>
      </c>
      <c r="Q41" s="292" t="str">
        <f t="shared" si="20"/>
        <v>3</v>
      </c>
      <c r="R41" s="292">
        <v>5.2</v>
      </c>
      <c r="S41" s="292" t="str">
        <f t="shared" si="21"/>
        <v>1.5</v>
      </c>
      <c r="T41" s="292">
        <v>7.8</v>
      </c>
      <c r="U41" s="292" t="str">
        <f t="shared" si="22"/>
        <v>3</v>
      </c>
      <c r="V41" s="292">
        <v>6</v>
      </c>
      <c r="W41" s="292" t="str">
        <f t="shared" si="1"/>
        <v>2</v>
      </c>
      <c r="X41" s="292">
        <v>5.1</v>
      </c>
      <c r="Y41" s="292" t="str">
        <f t="shared" si="2"/>
        <v>1.5</v>
      </c>
      <c r="Z41" s="292">
        <v>6.4</v>
      </c>
      <c r="AA41" s="292" t="str">
        <f t="shared" si="3"/>
        <v>2</v>
      </c>
      <c r="AB41" s="292">
        <v>5.3</v>
      </c>
      <c r="AC41" s="292" t="str">
        <f t="shared" si="4"/>
        <v>1.5</v>
      </c>
      <c r="AD41" s="300">
        <v>4.1</v>
      </c>
      <c r="AE41" s="292" t="str">
        <f t="shared" si="5"/>
        <v>1</v>
      </c>
      <c r="AF41" s="292">
        <v>5.5</v>
      </c>
      <c r="AG41" s="292" t="str">
        <f t="shared" si="6"/>
        <v>2</v>
      </c>
      <c r="AH41" s="292">
        <v>4.8</v>
      </c>
      <c r="AI41" s="292" t="str">
        <f t="shared" si="7"/>
        <v>1</v>
      </c>
      <c r="AJ41" s="292">
        <v>7.2</v>
      </c>
      <c r="AK41" s="292" t="str">
        <f t="shared" si="8"/>
        <v>3</v>
      </c>
      <c r="AL41" s="292">
        <v>7.2</v>
      </c>
      <c r="AM41" s="292" t="str">
        <f t="shared" si="9"/>
        <v>3</v>
      </c>
      <c r="AN41" s="292">
        <v>4.8</v>
      </c>
      <c r="AO41" s="292" t="str">
        <f t="shared" si="10"/>
        <v>1</v>
      </c>
      <c r="AP41" s="292">
        <v>7</v>
      </c>
      <c r="AQ41" s="292" t="str">
        <f t="shared" si="11"/>
        <v>3</v>
      </c>
      <c r="AR41" s="293">
        <f t="shared" si="13"/>
        <v>5.321276595744682</v>
      </c>
      <c r="AS41" s="292" t="str">
        <f t="shared" si="12"/>
        <v>1.5</v>
      </c>
      <c r="AT41" s="166" t="s">
        <v>17</v>
      </c>
      <c r="AU41" s="166" t="s">
        <v>225</v>
      </c>
      <c r="AV41" s="294" t="s">
        <v>227</v>
      </c>
      <c r="AW41" s="295"/>
    </row>
    <row r="42" spans="1:49" ht="18" customHeight="1">
      <c r="A42" s="289">
        <v>37</v>
      </c>
      <c r="B42" s="290" t="s">
        <v>515</v>
      </c>
      <c r="C42" s="291" t="s">
        <v>81</v>
      </c>
      <c r="D42" s="292">
        <v>6.1</v>
      </c>
      <c r="E42" s="292" t="str">
        <f t="shared" si="14"/>
        <v>2</v>
      </c>
      <c r="F42" s="292">
        <v>9.4</v>
      </c>
      <c r="G42" s="292" t="str">
        <f t="shared" si="15"/>
        <v>4</v>
      </c>
      <c r="H42" s="292">
        <v>7.9</v>
      </c>
      <c r="I42" s="292" t="str">
        <f t="shared" si="16"/>
        <v>3</v>
      </c>
      <c r="J42" s="292">
        <v>7.9</v>
      </c>
      <c r="K42" s="292" t="str">
        <f t="shared" si="17"/>
        <v>3</v>
      </c>
      <c r="L42" s="300">
        <v>8.2</v>
      </c>
      <c r="M42" s="292" t="str">
        <f t="shared" si="18"/>
        <v>3.5</v>
      </c>
      <c r="N42" s="292">
        <v>7</v>
      </c>
      <c r="O42" s="292" t="str">
        <f t="shared" si="19"/>
        <v>3</v>
      </c>
      <c r="P42" s="300">
        <v>8</v>
      </c>
      <c r="Q42" s="292" t="str">
        <f t="shared" si="20"/>
        <v>3.5</v>
      </c>
      <c r="R42" s="300">
        <v>7.3</v>
      </c>
      <c r="S42" s="292" t="str">
        <f t="shared" si="21"/>
        <v>3</v>
      </c>
      <c r="T42" s="300">
        <v>7.2</v>
      </c>
      <c r="U42" s="292" t="str">
        <f t="shared" si="22"/>
        <v>3</v>
      </c>
      <c r="V42" s="292">
        <v>7.2</v>
      </c>
      <c r="W42" s="292" t="str">
        <f t="shared" si="1"/>
        <v>3</v>
      </c>
      <c r="X42" s="292">
        <v>8.5</v>
      </c>
      <c r="Y42" s="292" t="str">
        <f t="shared" si="2"/>
        <v>4</v>
      </c>
      <c r="Z42" s="292">
        <v>7.1</v>
      </c>
      <c r="AA42" s="292" t="str">
        <f t="shared" si="3"/>
        <v>3</v>
      </c>
      <c r="AB42" s="292">
        <v>7</v>
      </c>
      <c r="AC42" s="292" t="str">
        <f t="shared" si="4"/>
        <v>3</v>
      </c>
      <c r="AD42" s="300">
        <v>8.8</v>
      </c>
      <c r="AE42" s="292" t="str">
        <f t="shared" si="5"/>
        <v>4</v>
      </c>
      <c r="AF42" s="292">
        <v>8.5</v>
      </c>
      <c r="AG42" s="292" t="str">
        <f t="shared" si="6"/>
        <v>4</v>
      </c>
      <c r="AH42" s="300">
        <v>6.4</v>
      </c>
      <c r="AI42" s="292" t="str">
        <f t="shared" si="7"/>
        <v>2</v>
      </c>
      <c r="AJ42" s="300">
        <v>2</v>
      </c>
      <c r="AK42" s="292" t="str">
        <f t="shared" si="8"/>
        <v>0</v>
      </c>
      <c r="AL42" s="300">
        <v>7.2</v>
      </c>
      <c r="AM42" s="292" t="str">
        <f t="shared" si="9"/>
        <v>3</v>
      </c>
      <c r="AN42" s="292">
        <v>7.8</v>
      </c>
      <c r="AO42" s="292" t="str">
        <f t="shared" si="10"/>
        <v>3</v>
      </c>
      <c r="AP42" s="292">
        <v>6</v>
      </c>
      <c r="AQ42" s="292" t="str">
        <f t="shared" si="11"/>
        <v>2</v>
      </c>
      <c r="AR42" s="293">
        <f aca="true" t="shared" si="23" ref="AR42:AR58">(D42*4+F42*3+H42*3+J42*2+L42*3+N42*2+P42*2+R42*2+T42*0+V42*3+X42*3+Z42*3+AB42*2+AD42*3+AF42*2+AH42*2+AJ42*2+AL42+AN42*AQ93+AP42*2)/47</f>
        <v>6.874468085106383</v>
      </c>
      <c r="AS42" s="292" t="str">
        <f t="shared" si="12"/>
        <v>2.5</v>
      </c>
      <c r="AT42" s="301" t="s">
        <v>261</v>
      </c>
      <c r="AU42" s="301" t="s">
        <v>499</v>
      </c>
      <c r="AV42" s="302" t="s">
        <v>280</v>
      </c>
      <c r="AW42" s="303"/>
    </row>
    <row r="43" spans="1:49" ht="18" customHeight="1">
      <c r="A43" s="289">
        <v>38</v>
      </c>
      <c r="B43" s="290" t="s">
        <v>516</v>
      </c>
      <c r="C43" s="291" t="s">
        <v>128</v>
      </c>
      <c r="D43" s="292">
        <v>4.2</v>
      </c>
      <c r="E43" s="292" t="str">
        <f t="shared" si="14"/>
        <v>1</v>
      </c>
      <c r="F43" s="292">
        <v>5.7</v>
      </c>
      <c r="G43" s="292" t="str">
        <f t="shared" si="15"/>
        <v>2</v>
      </c>
      <c r="H43" s="300">
        <v>6.3</v>
      </c>
      <c r="I43" s="292" t="str">
        <f t="shared" si="16"/>
        <v>2</v>
      </c>
      <c r="J43" s="292">
        <v>6.3</v>
      </c>
      <c r="K43" s="292" t="str">
        <f t="shared" si="17"/>
        <v>2</v>
      </c>
      <c r="L43" s="292">
        <v>6.1</v>
      </c>
      <c r="M43" s="292" t="str">
        <f t="shared" si="18"/>
        <v>2</v>
      </c>
      <c r="N43" s="292">
        <v>5.9</v>
      </c>
      <c r="O43" s="292" t="str">
        <f t="shared" si="19"/>
        <v>2</v>
      </c>
      <c r="P43" s="292">
        <v>6.3</v>
      </c>
      <c r="Q43" s="292" t="str">
        <f t="shared" si="20"/>
        <v>2</v>
      </c>
      <c r="R43" s="300">
        <v>6.5</v>
      </c>
      <c r="S43" s="292" t="str">
        <f t="shared" si="21"/>
        <v>2.5</v>
      </c>
      <c r="T43" s="292">
        <v>7.4</v>
      </c>
      <c r="U43" s="292" t="str">
        <f t="shared" si="22"/>
        <v>3</v>
      </c>
      <c r="V43" s="292">
        <v>5</v>
      </c>
      <c r="W43" s="292" t="str">
        <f t="shared" si="1"/>
        <v>1.5</v>
      </c>
      <c r="X43" s="292">
        <v>4.9</v>
      </c>
      <c r="Y43" s="292" t="str">
        <f t="shared" si="2"/>
        <v>1</v>
      </c>
      <c r="Z43" s="300">
        <v>0</v>
      </c>
      <c r="AA43" s="292" t="str">
        <f t="shared" si="3"/>
        <v>0</v>
      </c>
      <c r="AB43" s="292">
        <v>0</v>
      </c>
      <c r="AC43" s="292" t="str">
        <f t="shared" si="4"/>
        <v>0</v>
      </c>
      <c r="AD43" s="292">
        <v>2.2</v>
      </c>
      <c r="AE43" s="292" t="str">
        <f t="shared" si="5"/>
        <v>0</v>
      </c>
      <c r="AF43" s="292">
        <v>3.9</v>
      </c>
      <c r="AG43" s="292" t="str">
        <f t="shared" si="6"/>
        <v>0</v>
      </c>
      <c r="AH43" s="292">
        <v>1.1</v>
      </c>
      <c r="AI43" s="292" t="str">
        <f t="shared" si="7"/>
        <v>0</v>
      </c>
      <c r="AJ43" s="300">
        <v>2.1</v>
      </c>
      <c r="AK43" s="292" t="str">
        <f t="shared" si="8"/>
        <v>0</v>
      </c>
      <c r="AL43" s="292">
        <v>7.5</v>
      </c>
      <c r="AM43" s="292" t="str">
        <f t="shared" si="9"/>
        <v>3</v>
      </c>
      <c r="AN43" s="292">
        <v>2.2</v>
      </c>
      <c r="AO43" s="292" t="str">
        <f t="shared" si="10"/>
        <v>0</v>
      </c>
      <c r="AP43" s="292">
        <v>7</v>
      </c>
      <c r="AQ43" s="292" t="str">
        <f t="shared" si="11"/>
        <v>3</v>
      </c>
      <c r="AR43" s="293">
        <f t="shared" si="23"/>
        <v>4.108510638297871</v>
      </c>
      <c r="AS43" s="292" t="str">
        <f t="shared" si="12"/>
        <v>1</v>
      </c>
      <c r="AT43" s="301" t="s">
        <v>225</v>
      </c>
      <c r="AU43" s="301" t="s">
        <v>201</v>
      </c>
      <c r="AV43" s="302" t="s">
        <v>198</v>
      </c>
      <c r="AW43" s="303"/>
    </row>
    <row r="44" spans="1:49" ht="18" customHeight="1">
      <c r="A44" s="289">
        <v>39</v>
      </c>
      <c r="B44" s="290" t="s">
        <v>517</v>
      </c>
      <c r="C44" s="291" t="s">
        <v>130</v>
      </c>
      <c r="D44" s="292">
        <v>4.2</v>
      </c>
      <c r="E44" s="292" t="str">
        <f t="shared" si="14"/>
        <v>1</v>
      </c>
      <c r="F44" s="292">
        <v>4</v>
      </c>
      <c r="G44" s="292" t="str">
        <f t="shared" si="15"/>
        <v>1</v>
      </c>
      <c r="H44" s="292">
        <v>6.3</v>
      </c>
      <c r="I44" s="292" t="str">
        <f t="shared" si="16"/>
        <v>2</v>
      </c>
      <c r="J44" s="292">
        <v>5</v>
      </c>
      <c r="K44" s="292" t="str">
        <f t="shared" si="17"/>
        <v>1.5</v>
      </c>
      <c r="L44" s="292">
        <v>3.7</v>
      </c>
      <c r="M44" s="292" t="str">
        <f t="shared" si="18"/>
        <v>0</v>
      </c>
      <c r="N44" s="292">
        <v>5.9</v>
      </c>
      <c r="O44" s="292" t="str">
        <f t="shared" si="19"/>
        <v>2</v>
      </c>
      <c r="P44" s="292">
        <v>6</v>
      </c>
      <c r="Q44" s="292" t="str">
        <f t="shared" si="20"/>
        <v>2</v>
      </c>
      <c r="R44" s="292">
        <v>6.6</v>
      </c>
      <c r="S44" s="292" t="str">
        <f t="shared" si="21"/>
        <v>2.5</v>
      </c>
      <c r="T44" s="292">
        <v>7.8</v>
      </c>
      <c r="U44" s="292" t="str">
        <f t="shared" si="22"/>
        <v>3</v>
      </c>
      <c r="V44" s="292">
        <v>2.1</v>
      </c>
      <c r="W44" s="292" t="str">
        <f t="shared" si="1"/>
        <v>0</v>
      </c>
      <c r="X44" s="292">
        <v>5</v>
      </c>
      <c r="Y44" s="292" t="str">
        <f t="shared" si="2"/>
        <v>1.5</v>
      </c>
      <c r="Z44" s="292">
        <v>0</v>
      </c>
      <c r="AA44" s="292" t="str">
        <f t="shared" si="3"/>
        <v>0</v>
      </c>
      <c r="AB44" s="292">
        <v>0</v>
      </c>
      <c r="AC44" s="292" t="str">
        <f t="shared" si="4"/>
        <v>0</v>
      </c>
      <c r="AD44" s="292">
        <v>4.6</v>
      </c>
      <c r="AE44" s="292" t="str">
        <f t="shared" si="5"/>
        <v>1</v>
      </c>
      <c r="AF44" s="292">
        <v>4</v>
      </c>
      <c r="AG44" s="292" t="str">
        <f t="shared" si="6"/>
        <v>1</v>
      </c>
      <c r="AH44" s="292">
        <v>0</v>
      </c>
      <c r="AI44" s="292" t="str">
        <f t="shared" si="7"/>
        <v>0</v>
      </c>
      <c r="AJ44" s="292">
        <v>0</v>
      </c>
      <c r="AK44" s="292" t="str">
        <f t="shared" si="8"/>
        <v>0</v>
      </c>
      <c r="AL44" s="292">
        <v>7.6</v>
      </c>
      <c r="AM44" s="292" t="str">
        <f t="shared" si="9"/>
        <v>3</v>
      </c>
      <c r="AN44" s="292">
        <v>6</v>
      </c>
      <c r="AO44" s="292" t="str">
        <f t="shared" si="10"/>
        <v>2</v>
      </c>
      <c r="AP44" s="292">
        <v>5</v>
      </c>
      <c r="AQ44" s="292" t="str">
        <f t="shared" si="11"/>
        <v>1.5</v>
      </c>
      <c r="AR44" s="293">
        <f t="shared" si="23"/>
        <v>3.5425531914893615</v>
      </c>
      <c r="AS44" s="292" t="str">
        <f t="shared" si="12"/>
        <v>0</v>
      </c>
      <c r="AT44" s="301" t="s">
        <v>201</v>
      </c>
      <c r="AU44" s="301" t="s">
        <v>201</v>
      </c>
      <c r="AV44" s="302" t="s">
        <v>17</v>
      </c>
      <c r="AW44" s="303"/>
    </row>
    <row r="45" spans="1:49" ht="18" customHeight="1">
      <c r="A45" s="289">
        <v>40</v>
      </c>
      <c r="B45" s="290" t="s">
        <v>518</v>
      </c>
      <c r="C45" s="291" t="s">
        <v>68</v>
      </c>
      <c r="D45" s="292">
        <v>5</v>
      </c>
      <c r="E45" s="292" t="str">
        <f t="shared" si="14"/>
        <v>1.5</v>
      </c>
      <c r="F45" s="292">
        <v>5</v>
      </c>
      <c r="G45" s="292" t="str">
        <f t="shared" si="15"/>
        <v>1.5</v>
      </c>
      <c r="H45" s="292">
        <v>6.1</v>
      </c>
      <c r="I45" s="292" t="str">
        <f t="shared" si="16"/>
        <v>2</v>
      </c>
      <c r="J45" s="292">
        <v>8</v>
      </c>
      <c r="K45" s="292" t="str">
        <f t="shared" si="17"/>
        <v>3.5</v>
      </c>
      <c r="L45" s="292">
        <v>6.6</v>
      </c>
      <c r="M45" s="292" t="str">
        <f t="shared" si="18"/>
        <v>2.5</v>
      </c>
      <c r="N45" s="292">
        <v>6</v>
      </c>
      <c r="O45" s="292" t="str">
        <f t="shared" si="19"/>
        <v>2</v>
      </c>
      <c r="P45" s="292">
        <v>6.5</v>
      </c>
      <c r="Q45" s="292" t="str">
        <f t="shared" si="20"/>
        <v>2.5</v>
      </c>
      <c r="R45" s="292">
        <v>6.2</v>
      </c>
      <c r="S45" s="292" t="str">
        <f t="shared" si="21"/>
        <v>2</v>
      </c>
      <c r="T45" s="292">
        <v>7</v>
      </c>
      <c r="U45" s="292" t="str">
        <f t="shared" si="22"/>
        <v>3</v>
      </c>
      <c r="V45" s="292">
        <v>7.1</v>
      </c>
      <c r="W45" s="292" t="str">
        <f t="shared" si="1"/>
        <v>3</v>
      </c>
      <c r="X45" s="292">
        <v>5.6</v>
      </c>
      <c r="Y45" s="292" t="str">
        <f t="shared" si="2"/>
        <v>2</v>
      </c>
      <c r="Z45" s="292">
        <v>6.8</v>
      </c>
      <c r="AA45" s="292" t="str">
        <f t="shared" si="3"/>
        <v>2.5</v>
      </c>
      <c r="AB45" s="292">
        <v>5.9</v>
      </c>
      <c r="AC45" s="292" t="str">
        <f t="shared" si="4"/>
        <v>2</v>
      </c>
      <c r="AD45" s="292">
        <v>5.2</v>
      </c>
      <c r="AE45" s="292" t="str">
        <f t="shared" si="5"/>
        <v>1.5</v>
      </c>
      <c r="AF45" s="292">
        <v>6.5</v>
      </c>
      <c r="AG45" s="292" t="str">
        <f t="shared" si="6"/>
        <v>2.5</v>
      </c>
      <c r="AH45" s="292">
        <v>5.2</v>
      </c>
      <c r="AI45" s="292" t="str">
        <f t="shared" si="7"/>
        <v>1.5</v>
      </c>
      <c r="AJ45" s="292">
        <v>6.5</v>
      </c>
      <c r="AK45" s="292" t="str">
        <f t="shared" si="8"/>
        <v>2.5</v>
      </c>
      <c r="AL45" s="292">
        <v>7.4</v>
      </c>
      <c r="AM45" s="292" t="str">
        <f t="shared" si="9"/>
        <v>3</v>
      </c>
      <c r="AN45" s="292">
        <v>6.5</v>
      </c>
      <c r="AO45" s="292" t="str">
        <f t="shared" si="10"/>
        <v>2.5</v>
      </c>
      <c r="AP45" s="292">
        <v>7</v>
      </c>
      <c r="AQ45" s="292" t="str">
        <f t="shared" si="11"/>
        <v>3</v>
      </c>
      <c r="AR45" s="293">
        <f t="shared" si="23"/>
        <v>5.748936170212767</v>
      </c>
      <c r="AS45" s="292" t="str">
        <f t="shared" si="12"/>
        <v>2</v>
      </c>
      <c r="AT45" s="301" t="s">
        <v>17</v>
      </c>
      <c r="AU45" s="301" t="s">
        <v>17</v>
      </c>
      <c r="AV45" s="302" t="s">
        <v>468</v>
      </c>
      <c r="AW45" s="303"/>
    </row>
    <row r="46" spans="1:49" ht="18" customHeight="1">
      <c r="A46" s="289">
        <v>41</v>
      </c>
      <c r="B46" s="290" t="s">
        <v>519</v>
      </c>
      <c r="C46" s="291" t="s">
        <v>68</v>
      </c>
      <c r="D46" s="292">
        <v>4.7</v>
      </c>
      <c r="E46" s="292" t="str">
        <f t="shared" si="14"/>
        <v>1</v>
      </c>
      <c r="F46" s="292">
        <v>4.7</v>
      </c>
      <c r="G46" s="292" t="str">
        <f t="shared" si="15"/>
        <v>1</v>
      </c>
      <c r="H46" s="292">
        <v>1.2</v>
      </c>
      <c r="I46" s="292" t="str">
        <f t="shared" si="16"/>
        <v>0</v>
      </c>
      <c r="J46" s="292">
        <v>6.7</v>
      </c>
      <c r="K46" s="292" t="str">
        <f t="shared" si="17"/>
        <v>2.5</v>
      </c>
      <c r="L46" s="292">
        <v>5.3</v>
      </c>
      <c r="M46" s="292" t="str">
        <f t="shared" si="18"/>
        <v>1.5</v>
      </c>
      <c r="N46" s="292">
        <v>4.7</v>
      </c>
      <c r="O46" s="292" t="str">
        <f t="shared" si="19"/>
        <v>1</v>
      </c>
      <c r="P46" s="292">
        <v>6.3</v>
      </c>
      <c r="Q46" s="292" t="str">
        <f t="shared" si="20"/>
        <v>2</v>
      </c>
      <c r="R46" s="292">
        <v>5.7</v>
      </c>
      <c r="S46" s="292" t="str">
        <f t="shared" si="21"/>
        <v>2</v>
      </c>
      <c r="T46" s="292">
        <v>7.2</v>
      </c>
      <c r="U46" s="292" t="str">
        <f t="shared" si="22"/>
        <v>3</v>
      </c>
      <c r="V46" s="292">
        <v>2.2</v>
      </c>
      <c r="W46" s="292" t="str">
        <f t="shared" si="1"/>
        <v>0</v>
      </c>
      <c r="X46" s="292">
        <v>4.4</v>
      </c>
      <c r="Y46" s="292" t="str">
        <f t="shared" si="2"/>
        <v>1</v>
      </c>
      <c r="Z46" s="292">
        <v>5.2</v>
      </c>
      <c r="AA46" s="292" t="str">
        <f t="shared" si="3"/>
        <v>1.5</v>
      </c>
      <c r="AB46" s="292">
        <v>0</v>
      </c>
      <c r="AC46" s="292" t="str">
        <f t="shared" si="4"/>
        <v>0</v>
      </c>
      <c r="AD46" s="292">
        <v>4.5</v>
      </c>
      <c r="AE46" s="292" t="str">
        <f t="shared" si="5"/>
        <v>1</v>
      </c>
      <c r="AF46" s="292">
        <v>6.2</v>
      </c>
      <c r="AG46" s="292" t="str">
        <f t="shared" si="6"/>
        <v>2</v>
      </c>
      <c r="AH46" s="292">
        <v>1.8</v>
      </c>
      <c r="AI46" s="292" t="str">
        <f t="shared" si="7"/>
        <v>0</v>
      </c>
      <c r="AJ46" s="292">
        <v>5.2</v>
      </c>
      <c r="AK46" s="292" t="str">
        <f t="shared" si="8"/>
        <v>1.5</v>
      </c>
      <c r="AL46" s="292">
        <v>7.2</v>
      </c>
      <c r="AM46" s="292" t="str">
        <f t="shared" si="9"/>
        <v>3</v>
      </c>
      <c r="AN46" s="292">
        <v>4.5</v>
      </c>
      <c r="AO46" s="292" t="str">
        <f t="shared" si="10"/>
        <v>1</v>
      </c>
      <c r="AP46" s="292">
        <v>6.2</v>
      </c>
      <c r="AQ46" s="292" t="str">
        <f t="shared" si="11"/>
        <v>2</v>
      </c>
      <c r="AR46" s="293">
        <f t="shared" si="23"/>
        <v>4.129787234042554</v>
      </c>
      <c r="AS46" s="292" t="str">
        <f t="shared" si="12"/>
        <v>1</v>
      </c>
      <c r="AT46" s="301" t="s">
        <v>225</v>
      </c>
      <c r="AU46" s="301" t="s">
        <v>225</v>
      </c>
      <c r="AV46" s="302" t="s">
        <v>499</v>
      </c>
      <c r="AW46" s="303"/>
    </row>
    <row r="47" spans="1:49" ht="18" customHeight="1">
      <c r="A47" s="289">
        <v>42</v>
      </c>
      <c r="B47" s="290" t="s">
        <v>254</v>
      </c>
      <c r="C47" s="291" t="s">
        <v>68</v>
      </c>
      <c r="D47" s="292">
        <v>5.6</v>
      </c>
      <c r="E47" s="292" t="str">
        <f t="shared" si="14"/>
        <v>2</v>
      </c>
      <c r="F47" s="292">
        <v>5.8</v>
      </c>
      <c r="G47" s="292" t="str">
        <f t="shared" si="15"/>
        <v>2</v>
      </c>
      <c r="H47" s="292">
        <v>6.7</v>
      </c>
      <c r="I47" s="292" t="str">
        <f t="shared" si="16"/>
        <v>2.5</v>
      </c>
      <c r="J47" s="292">
        <v>6.6</v>
      </c>
      <c r="K47" s="292" t="str">
        <f t="shared" si="17"/>
        <v>2.5</v>
      </c>
      <c r="L47" s="292">
        <v>5.4</v>
      </c>
      <c r="M47" s="292" t="str">
        <f t="shared" si="18"/>
        <v>1.5</v>
      </c>
      <c r="N47" s="292">
        <v>6</v>
      </c>
      <c r="O47" s="292" t="str">
        <f t="shared" si="19"/>
        <v>2</v>
      </c>
      <c r="P47" s="292">
        <v>7.1</v>
      </c>
      <c r="Q47" s="292" t="str">
        <f t="shared" si="20"/>
        <v>3</v>
      </c>
      <c r="R47" s="292">
        <v>5.3</v>
      </c>
      <c r="S47" s="292" t="str">
        <f t="shared" si="21"/>
        <v>1.5</v>
      </c>
      <c r="T47" s="292">
        <v>7</v>
      </c>
      <c r="U47" s="292" t="str">
        <f t="shared" si="22"/>
        <v>3</v>
      </c>
      <c r="V47" s="292">
        <v>5.3</v>
      </c>
      <c r="W47" s="292" t="str">
        <f t="shared" si="1"/>
        <v>1.5</v>
      </c>
      <c r="X47" s="292">
        <v>2</v>
      </c>
      <c r="Y47" s="292" t="str">
        <f t="shared" si="2"/>
        <v>0</v>
      </c>
      <c r="Z47" s="292">
        <v>6</v>
      </c>
      <c r="AA47" s="292" t="str">
        <f t="shared" si="3"/>
        <v>2</v>
      </c>
      <c r="AB47" s="292">
        <v>5.3</v>
      </c>
      <c r="AC47" s="292" t="str">
        <f t="shared" si="4"/>
        <v>1.5</v>
      </c>
      <c r="AD47" s="292">
        <v>4.1</v>
      </c>
      <c r="AE47" s="292" t="str">
        <f t="shared" si="5"/>
        <v>1</v>
      </c>
      <c r="AF47" s="292">
        <v>5.7</v>
      </c>
      <c r="AG47" s="292" t="str">
        <f t="shared" si="6"/>
        <v>2</v>
      </c>
      <c r="AH47" s="292"/>
      <c r="AI47" s="292" t="str">
        <f t="shared" si="7"/>
        <v>0</v>
      </c>
      <c r="AJ47" s="292">
        <v>5.9</v>
      </c>
      <c r="AK47" s="292" t="str">
        <f t="shared" si="8"/>
        <v>2</v>
      </c>
      <c r="AL47" s="292">
        <v>7.2</v>
      </c>
      <c r="AM47" s="292" t="str">
        <f t="shared" si="9"/>
        <v>3</v>
      </c>
      <c r="AN47" s="292">
        <v>5.9</v>
      </c>
      <c r="AO47" s="292" t="str">
        <f t="shared" si="10"/>
        <v>2</v>
      </c>
      <c r="AP47" s="292">
        <v>5</v>
      </c>
      <c r="AQ47" s="292" t="str">
        <f t="shared" si="11"/>
        <v>1.5</v>
      </c>
      <c r="AR47" s="293">
        <f t="shared" si="23"/>
        <v>4.87872340425532</v>
      </c>
      <c r="AS47" s="292" t="str">
        <f t="shared" si="12"/>
        <v>1</v>
      </c>
      <c r="AT47" s="301" t="s">
        <v>225</v>
      </c>
      <c r="AU47" s="301" t="s">
        <v>225</v>
      </c>
      <c r="AV47" s="302" t="s">
        <v>499</v>
      </c>
      <c r="AW47" s="303"/>
    </row>
    <row r="48" spans="1:49" ht="18" customHeight="1">
      <c r="A48" s="289">
        <v>43</v>
      </c>
      <c r="B48" s="290" t="s">
        <v>34</v>
      </c>
      <c r="C48" s="291" t="s">
        <v>346</v>
      </c>
      <c r="D48" s="292">
        <v>5.6</v>
      </c>
      <c r="E48" s="292" t="str">
        <f t="shared" si="14"/>
        <v>2</v>
      </c>
      <c r="F48" s="292">
        <v>6.5</v>
      </c>
      <c r="G48" s="292" t="str">
        <f t="shared" si="15"/>
        <v>2.5</v>
      </c>
      <c r="H48" s="292">
        <v>6.2</v>
      </c>
      <c r="I48" s="292" t="str">
        <f t="shared" si="16"/>
        <v>2</v>
      </c>
      <c r="J48" s="292">
        <v>7.3</v>
      </c>
      <c r="K48" s="292" t="str">
        <f t="shared" si="17"/>
        <v>3</v>
      </c>
      <c r="L48" s="292">
        <v>6.8</v>
      </c>
      <c r="M48" s="292" t="str">
        <f t="shared" si="18"/>
        <v>2.5</v>
      </c>
      <c r="N48" s="292">
        <v>7.2</v>
      </c>
      <c r="O48" s="292" t="str">
        <f t="shared" si="19"/>
        <v>3</v>
      </c>
      <c r="P48" s="292">
        <v>7.4</v>
      </c>
      <c r="Q48" s="292" t="str">
        <f t="shared" si="20"/>
        <v>3</v>
      </c>
      <c r="R48" s="292">
        <v>7.8</v>
      </c>
      <c r="S48" s="292" t="str">
        <f t="shared" si="21"/>
        <v>3</v>
      </c>
      <c r="T48" s="292">
        <v>7.4</v>
      </c>
      <c r="U48" s="292" t="str">
        <f t="shared" si="22"/>
        <v>3</v>
      </c>
      <c r="V48" s="292">
        <v>7</v>
      </c>
      <c r="W48" s="292" t="str">
        <f t="shared" si="1"/>
        <v>3</v>
      </c>
      <c r="X48" s="292">
        <v>5.5</v>
      </c>
      <c r="Y48" s="292" t="str">
        <f t="shared" si="2"/>
        <v>2</v>
      </c>
      <c r="Z48" s="292">
        <v>2.3</v>
      </c>
      <c r="AA48" s="292" t="str">
        <f t="shared" si="3"/>
        <v>0</v>
      </c>
      <c r="AB48" s="292">
        <v>5.9</v>
      </c>
      <c r="AC48" s="292" t="str">
        <f t="shared" si="4"/>
        <v>2</v>
      </c>
      <c r="AD48" s="292">
        <v>7</v>
      </c>
      <c r="AE48" s="292" t="str">
        <f t="shared" si="5"/>
        <v>3</v>
      </c>
      <c r="AF48" s="292">
        <v>7.4</v>
      </c>
      <c r="AG48" s="292" t="str">
        <f t="shared" si="6"/>
        <v>3</v>
      </c>
      <c r="AH48" s="292">
        <v>5.3</v>
      </c>
      <c r="AI48" s="292" t="str">
        <f t="shared" si="7"/>
        <v>1.5</v>
      </c>
      <c r="AJ48" s="292">
        <v>7</v>
      </c>
      <c r="AK48" s="292" t="str">
        <f t="shared" si="8"/>
        <v>3</v>
      </c>
      <c r="AL48" s="292">
        <v>7.5</v>
      </c>
      <c r="AM48" s="292" t="str">
        <f t="shared" si="9"/>
        <v>3</v>
      </c>
      <c r="AN48" s="292">
        <v>8</v>
      </c>
      <c r="AO48" s="292" t="str">
        <f t="shared" si="10"/>
        <v>3.5</v>
      </c>
      <c r="AP48" s="292">
        <v>5</v>
      </c>
      <c r="AQ48" s="292" t="str">
        <f t="shared" si="11"/>
        <v>1.5</v>
      </c>
      <c r="AR48" s="293">
        <f t="shared" si="23"/>
        <v>5.838297872340426</v>
      </c>
      <c r="AS48" s="292" t="str">
        <f t="shared" si="12"/>
        <v>2</v>
      </c>
      <c r="AT48" s="301" t="s">
        <v>17</v>
      </c>
      <c r="AU48" s="301" t="s">
        <v>17</v>
      </c>
      <c r="AV48" s="302" t="s">
        <v>520</v>
      </c>
      <c r="AW48" s="303"/>
    </row>
    <row r="49" spans="1:49" ht="18" customHeight="1">
      <c r="A49" s="289">
        <v>44</v>
      </c>
      <c r="B49" s="290" t="s">
        <v>521</v>
      </c>
      <c r="C49" s="291" t="s">
        <v>72</v>
      </c>
      <c r="D49" s="292">
        <v>4.4</v>
      </c>
      <c r="E49" s="292" t="str">
        <f t="shared" si="14"/>
        <v>1</v>
      </c>
      <c r="F49" s="292">
        <v>4</v>
      </c>
      <c r="G49" s="292" t="str">
        <f t="shared" si="15"/>
        <v>1</v>
      </c>
      <c r="H49" s="292">
        <v>5.4</v>
      </c>
      <c r="I49" s="292" t="str">
        <f t="shared" si="16"/>
        <v>1.5</v>
      </c>
      <c r="J49" s="292">
        <v>6</v>
      </c>
      <c r="K49" s="292" t="str">
        <f t="shared" si="17"/>
        <v>2</v>
      </c>
      <c r="L49" s="292">
        <v>5.5</v>
      </c>
      <c r="M49" s="292" t="str">
        <f t="shared" si="18"/>
        <v>2</v>
      </c>
      <c r="N49" s="292">
        <v>5.9</v>
      </c>
      <c r="O49" s="292" t="str">
        <f t="shared" si="19"/>
        <v>2</v>
      </c>
      <c r="P49" s="292">
        <v>6.8</v>
      </c>
      <c r="Q49" s="292" t="str">
        <f t="shared" si="20"/>
        <v>2.5</v>
      </c>
      <c r="R49" s="292">
        <v>5.2</v>
      </c>
      <c r="S49" s="292" t="str">
        <f t="shared" si="21"/>
        <v>1.5</v>
      </c>
      <c r="T49" s="292">
        <v>7.4</v>
      </c>
      <c r="U49" s="292" t="str">
        <f t="shared" si="22"/>
        <v>3</v>
      </c>
      <c r="V49" s="292">
        <v>5</v>
      </c>
      <c r="W49" s="292" t="str">
        <f t="shared" si="1"/>
        <v>1.5</v>
      </c>
      <c r="X49" s="292">
        <v>5.3</v>
      </c>
      <c r="Y49" s="292" t="str">
        <f t="shared" si="2"/>
        <v>1.5</v>
      </c>
      <c r="Z49" s="292">
        <v>6</v>
      </c>
      <c r="AA49" s="292" t="str">
        <f t="shared" si="3"/>
        <v>2</v>
      </c>
      <c r="AB49" s="292">
        <v>5.4</v>
      </c>
      <c r="AC49" s="292" t="str">
        <f t="shared" si="4"/>
        <v>1.5</v>
      </c>
      <c r="AD49" s="292">
        <v>3.1</v>
      </c>
      <c r="AE49" s="292" t="str">
        <f t="shared" si="5"/>
        <v>0</v>
      </c>
      <c r="AF49" s="292">
        <v>5.7</v>
      </c>
      <c r="AG49" s="292" t="str">
        <f t="shared" si="6"/>
        <v>2</v>
      </c>
      <c r="AH49" s="292">
        <v>4.3</v>
      </c>
      <c r="AI49" s="292" t="str">
        <f t="shared" si="7"/>
        <v>1</v>
      </c>
      <c r="AJ49" s="292">
        <v>5.4</v>
      </c>
      <c r="AK49" s="292" t="str">
        <f t="shared" si="8"/>
        <v>1.5</v>
      </c>
      <c r="AL49" s="292">
        <v>7.6</v>
      </c>
      <c r="AM49" s="292" t="str">
        <f t="shared" si="9"/>
        <v>3</v>
      </c>
      <c r="AN49" s="292">
        <v>4.6</v>
      </c>
      <c r="AO49" s="292" t="str">
        <f t="shared" si="10"/>
        <v>1</v>
      </c>
      <c r="AP49" s="292">
        <v>8</v>
      </c>
      <c r="AQ49" s="292" t="str">
        <f t="shared" si="11"/>
        <v>3.5</v>
      </c>
      <c r="AR49" s="293">
        <f t="shared" si="23"/>
        <v>4.968085106382979</v>
      </c>
      <c r="AS49" s="292" t="str">
        <f t="shared" si="12"/>
        <v>1</v>
      </c>
      <c r="AT49" s="301" t="s">
        <v>17</v>
      </c>
      <c r="AU49" s="301" t="s">
        <v>225</v>
      </c>
      <c r="AV49" s="302" t="s">
        <v>499</v>
      </c>
      <c r="AW49" s="303"/>
    </row>
    <row r="50" spans="1:49" ht="18" customHeight="1">
      <c r="A50" s="289">
        <v>45</v>
      </c>
      <c r="B50" s="290" t="s">
        <v>522</v>
      </c>
      <c r="C50" s="291" t="s">
        <v>84</v>
      </c>
      <c r="D50" s="292">
        <v>4.7</v>
      </c>
      <c r="E50" s="292" t="str">
        <f t="shared" si="14"/>
        <v>1</v>
      </c>
      <c r="F50" s="292">
        <v>4</v>
      </c>
      <c r="G50" s="292" t="str">
        <f t="shared" si="15"/>
        <v>1</v>
      </c>
      <c r="H50" s="292">
        <v>5.5</v>
      </c>
      <c r="I50" s="292" t="str">
        <f t="shared" si="16"/>
        <v>2</v>
      </c>
      <c r="J50" s="292">
        <v>4.9</v>
      </c>
      <c r="K50" s="292" t="str">
        <f t="shared" si="17"/>
        <v>1</v>
      </c>
      <c r="L50" s="292">
        <v>4.5</v>
      </c>
      <c r="M50" s="292" t="str">
        <f t="shared" si="18"/>
        <v>1</v>
      </c>
      <c r="N50" s="292">
        <v>5.9</v>
      </c>
      <c r="O50" s="292" t="str">
        <f t="shared" si="19"/>
        <v>2</v>
      </c>
      <c r="P50" s="292">
        <v>7.1</v>
      </c>
      <c r="Q50" s="292" t="str">
        <f t="shared" si="20"/>
        <v>3</v>
      </c>
      <c r="R50" s="292">
        <v>6.5</v>
      </c>
      <c r="S50" s="292" t="str">
        <f t="shared" si="21"/>
        <v>2.5</v>
      </c>
      <c r="T50" s="292">
        <v>7.6</v>
      </c>
      <c r="U50" s="292" t="str">
        <f t="shared" si="22"/>
        <v>3</v>
      </c>
      <c r="V50" s="292">
        <v>2.1</v>
      </c>
      <c r="W50" s="292" t="str">
        <f t="shared" si="1"/>
        <v>0</v>
      </c>
      <c r="X50" s="292">
        <v>4.3</v>
      </c>
      <c r="Y50" s="292" t="str">
        <f t="shared" si="2"/>
        <v>1</v>
      </c>
      <c r="Z50" s="292">
        <v>0</v>
      </c>
      <c r="AA50" s="292" t="str">
        <f t="shared" si="3"/>
        <v>0</v>
      </c>
      <c r="AB50" s="292">
        <v>5.3</v>
      </c>
      <c r="AC50" s="292" t="str">
        <f t="shared" si="4"/>
        <v>1.5</v>
      </c>
      <c r="AD50" s="292">
        <v>4.1</v>
      </c>
      <c r="AE50" s="292" t="str">
        <f t="shared" si="5"/>
        <v>1</v>
      </c>
      <c r="AF50" s="292">
        <v>7.1</v>
      </c>
      <c r="AG50" s="292" t="str">
        <f t="shared" si="6"/>
        <v>3</v>
      </c>
      <c r="AH50" s="292">
        <v>4.8</v>
      </c>
      <c r="AI50" s="292" t="str">
        <f t="shared" si="7"/>
        <v>1</v>
      </c>
      <c r="AJ50" s="292">
        <v>1.9</v>
      </c>
      <c r="AK50" s="292" t="str">
        <f t="shared" si="8"/>
        <v>0</v>
      </c>
      <c r="AL50" s="292">
        <v>7.4</v>
      </c>
      <c r="AM50" s="292" t="str">
        <f t="shared" si="9"/>
        <v>3</v>
      </c>
      <c r="AN50" s="292">
        <v>5.4</v>
      </c>
      <c r="AO50" s="292" t="str">
        <f t="shared" si="10"/>
        <v>1.5</v>
      </c>
      <c r="AP50" s="292">
        <v>8</v>
      </c>
      <c r="AQ50" s="292" t="str">
        <f t="shared" si="11"/>
        <v>3.5</v>
      </c>
      <c r="AR50" s="293">
        <f t="shared" si="23"/>
        <v>4.312765957446809</v>
      </c>
      <c r="AS50" s="292" t="str">
        <f t="shared" si="12"/>
        <v>1</v>
      </c>
      <c r="AT50" s="301" t="s">
        <v>225</v>
      </c>
      <c r="AU50" s="301" t="s">
        <v>201</v>
      </c>
      <c r="AV50" s="302" t="s">
        <v>17</v>
      </c>
      <c r="AW50" s="303"/>
    </row>
    <row r="51" spans="1:49" ht="18" customHeight="1">
      <c r="A51" s="289">
        <v>46</v>
      </c>
      <c r="B51" s="290" t="s">
        <v>523</v>
      </c>
      <c r="C51" s="291" t="s">
        <v>114</v>
      </c>
      <c r="D51" s="292">
        <v>5.3</v>
      </c>
      <c r="E51" s="292" t="str">
        <f t="shared" si="14"/>
        <v>1.5</v>
      </c>
      <c r="F51" s="292">
        <v>4.2</v>
      </c>
      <c r="G51" s="292" t="str">
        <f t="shared" si="15"/>
        <v>1</v>
      </c>
      <c r="H51" s="292">
        <v>6.3</v>
      </c>
      <c r="I51" s="292" t="str">
        <f t="shared" si="16"/>
        <v>2</v>
      </c>
      <c r="J51" s="292">
        <v>7.2</v>
      </c>
      <c r="K51" s="292" t="str">
        <f t="shared" si="17"/>
        <v>3</v>
      </c>
      <c r="L51" s="292">
        <v>5.3</v>
      </c>
      <c r="M51" s="292" t="str">
        <f t="shared" si="18"/>
        <v>1.5</v>
      </c>
      <c r="N51" s="292">
        <v>6.5</v>
      </c>
      <c r="O51" s="292" t="str">
        <f t="shared" si="19"/>
        <v>2.5</v>
      </c>
      <c r="P51" s="292">
        <v>6.3</v>
      </c>
      <c r="Q51" s="292" t="str">
        <f t="shared" si="20"/>
        <v>2</v>
      </c>
      <c r="R51" s="292">
        <v>6.8</v>
      </c>
      <c r="S51" s="292" t="str">
        <f t="shared" si="21"/>
        <v>2.5</v>
      </c>
      <c r="T51" s="292">
        <v>7</v>
      </c>
      <c r="U51" s="292" t="str">
        <f t="shared" si="22"/>
        <v>3</v>
      </c>
      <c r="V51" s="292">
        <v>6</v>
      </c>
      <c r="W51" s="292" t="str">
        <f t="shared" si="1"/>
        <v>2</v>
      </c>
      <c r="X51" s="292">
        <v>5.5</v>
      </c>
      <c r="Y51" s="292" t="str">
        <f t="shared" si="2"/>
        <v>2</v>
      </c>
      <c r="Z51" s="292">
        <v>5.3</v>
      </c>
      <c r="AA51" s="292" t="str">
        <f t="shared" si="3"/>
        <v>1.5</v>
      </c>
      <c r="AB51" s="292">
        <v>5.4</v>
      </c>
      <c r="AC51" s="292" t="str">
        <f t="shared" si="4"/>
        <v>1.5</v>
      </c>
      <c r="AD51" s="292">
        <v>3.6</v>
      </c>
      <c r="AE51" s="292" t="str">
        <f t="shared" si="5"/>
        <v>0</v>
      </c>
      <c r="AF51" s="292">
        <v>5.3</v>
      </c>
      <c r="AG51" s="292" t="str">
        <f t="shared" si="6"/>
        <v>1.5</v>
      </c>
      <c r="AH51" s="292">
        <v>4.7</v>
      </c>
      <c r="AI51" s="292" t="str">
        <f t="shared" si="7"/>
        <v>1</v>
      </c>
      <c r="AJ51" s="292">
        <v>6.5</v>
      </c>
      <c r="AK51" s="292" t="str">
        <f t="shared" si="8"/>
        <v>2.5</v>
      </c>
      <c r="AL51" s="292">
        <v>7.2</v>
      </c>
      <c r="AM51" s="292" t="str">
        <f t="shared" si="9"/>
        <v>3</v>
      </c>
      <c r="AN51" s="292">
        <v>4.6</v>
      </c>
      <c r="AO51" s="292" t="str">
        <f t="shared" si="10"/>
        <v>1</v>
      </c>
      <c r="AP51" s="292">
        <v>6.8</v>
      </c>
      <c r="AQ51" s="292" t="str">
        <f t="shared" si="11"/>
        <v>2.5</v>
      </c>
      <c r="AR51" s="293">
        <f t="shared" si="23"/>
        <v>5.276595744680851</v>
      </c>
      <c r="AS51" s="292" t="str">
        <f t="shared" si="12"/>
        <v>1.5</v>
      </c>
      <c r="AT51" s="301" t="s">
        <v>17</v>
      </c>
      <c r="AU51" s="301" t="s">
        <v>225</v>
      </c>
      <c r="AV51" s="302" t="s">
        <v>499</v>
      </c>
      <c r="AW51" s="303"/>
    </row>
    <row r="52" spans="1:49" ht="18" customHeight="1">
      <c r="A52" s="289">
        <v>47</v>
      </c>
      <c r="B52" s="290" t="s">
        <v>524</v>
      </c>
      <c r="C52" s="291" t="s">
        <v>525</v>
      </c>
      <c r="D52" s="304">
        <v>5.2</v>
      </c>
      <c r="E52" s="292" t="str">
        <f t="shared" si="14"/>
        <v>1.5</v>
      </c>
      <c r="F52" s="304">
        <v>0</v>
      </c>
      <c r="G52" s="292" t="str">
        <f t="shared" si="15"/>
        <v>0</v>
      </c>
      <c r="H52" s="304">
        <v>5.3</v>
      </c>
      <c r="I52" s="292" t="str">
        <f t="shared" si="16"/>
        <v>1.5</v>
      </c>
      <c r="J52" s="304">
        <v>0</v>
      </c>
      <c r="K52" s="292" t="str">
        <f t="shared" si="17"/>
        <v>0</v>
      </c>
      <c r="L52" s="304">
        <v>0</v>
      </c>
      <c r="M52" s="304" t="str">
        <f t="shared" si="18"/>
        <v>0</v>
      </c>
      <c r="N52" s="304">
        <v>6.9</v>
      </c>
      <c r="O52" s="292" t="str">
        <f t="shared" si="19"/>
        <v>2.5</v>
      </c>
      <c r="P52" s="304">
        <v>6.9</v>
      </c>
      <c r="Q52" s="292" t="str">
        <f t="shared" si="20"/>
        <v>2.5</v>
      </c>
      <c r="R52" s="304">
        <v>0</v>
      </c>
      <c r="S52" s="304" t="str">
        <f t="shared" si="21"/>
        <v>0</v>
      </c>
      <c r="T52" s="304">
        <v>7</v>
      </c>
      <c r="U52" s="292" t="str">
        <f t="shared" si="22"/>
        <v>3</v>
      </c>
      <c r="V52" s="292">
        <v>5.9</v>
      </c>
      <c r="W52" s="292" t="str">
        <f t="shared" si="1"/>
        <v>2</v>
      </c>
      <c r="X52" s="304">
        <v>3.9</v>
      </c>
      <c r="Y52" s="292" t="str">
        <f t="shared" si="2"/>
        <v>0</v>
      </c>
      <c r="Z52" s="304">
        <v>0</v>
      </c>
      <c r="AA52" s="292" t="str">
        <f t="shared" si="3"/>
        <v>0</v>
      </c>
      <c r="AB52" s="304"/>
      <c r="AC52" s="292" t="str">
        <f t="shared" si="4"/>
        <v>0</v>
      </c>
      <c r="AD52" s="304">
        <v>3.5</v>
      </c>
      <c r="AE52" s="292" t="str">
        <f t="shared" si="5"/>
        <v>0</v>
      </c>
      <c r="AF52" s="304">
        <v>6.1</v>
      </c>
      <c r="AG52" s="292" t="str">
        <f t="shared" si="6"/>
        <v>2</v>
      </c>
      <c r="AH52" s="304"/>
      <c r="AI52" s="292" t="str">
        <f t="shared" si="7"/>
        <v>0</v>
      </c>
      <c r="AJ52" s="292">
        <v>2.3</v>
      </c>
      <c r="AK52" s="292" t="str">
        <f t="shared" si="8"/>
        <v>0</v>
      </c>
      <c r="AL52" s="304">
        <v>7.2</v>
      </c>
      <c r="AM52" s="292" t="str">
        <f t="shared" si="9"/>
        <v>3</v>
      </c>
      <c r="AN52" s="292">
        <v>3</v>
      </c>
      <c r="AO52" s="292" t="str">
        <f t="shared" si="10"/>
        <v>0</v>
      </c>
      <c r="AP52" s="292">
        <v>5</v>
      </c>
      <c r="AQ52" s="292" t="str">
        <f t="shared" si="11"/>
        <v>1.5</v>
      </c>
      <c r="AR52" s="293">
        <f t="shared" si="23"/>
        <v>2.9404255319148933</v>
      </c>
      <c r="AS52" s="292" t="str">
        <f t="shared" si="12"/>
        <v>0</v>
      </c>
      <c r="AT52" s="301" t="s">
        <v>201</v>
      </c>
      <c r="AU52" s="301" t="s">
        <v>201</v>
      </c>
      <c r="AV52" s="302" t="s">
        <v>17</v>
      </c>
      <c r="AW52" s="303"/>
    </row>
    <row r="53" spans="1:49" ht="18" customHeight="1">
      <c r="A53" s="289">
        <v>48</v>
      </c>
      <c r="B53" s="290" t="s">
        <v>34</v>
      </c>
      <c r="C53" s="291" t="s">
        <v>526</v>
      </c>
      <c r="D53" s="304">
        <v>8.9</v>
      </c>
      <c r="E53" s="304" t="str">
        <f t="shared" si="14"/>
        <v>4</v>
      </c>
      <c r="F53" s="304">
        <v>7.3</v>
      </c>
      <c r="G53" s="292" t="str">
        <f t="shared" si="15"/>
        <v>3</v>
      </c>
      <c r="H53" s="304">
        <v>0</v>
      </c>
      <c r="I53" s="292" t="str">
        <f t="shared" si="16"/>
        <v>0</v>
      </c>
      <c r="J53" s="304">
        <v>6.2</v>
      </c>
      <c r="K53" s="292" t="str">
        <f t="shared" si="17"/>
        <v>2</v>
      </c>
      <c r="L53" s="304">
        <v>6.5</v>
      </c>
      <c r="M53" s="304" t="str">
        <f t="shared" si="18"/>
        <v>2.5</v>
      </c>
      <c r="N53" s="304">
        <v>5.6</v>
      </c>
      <c r="O53" s="292" t="str">
        <f t="shared" si="19"/>
        <v>2</v>
      </c>
      <c r="P53" s="304">
        <v>6.5</v>
      </c>
      <c r="Q53" s="292" t="str">
        <f t="shared" si="20"/>
        <v>2.5</v>
      </c>
      <c r="R53" s="304">
        <v>0</v>
      </c>
      <c r="S53" s="304" t="str">
        <f t="shared" si="21"/>
        <v>0</v>
      </c>
      <c r="T53" s="304">
        <v>6.8</v>
      </c>
      <c r="U53" s="292" t="str">
        <f t="shared" si="22"/>
        <v>2.5</v>
      </c>
      <c r="V53" s="292">
        <v>6.2</v>
      </c>
      <c r="W53" s="292" t="str">
        <f t="shared" si="1"/>
        <v>2</v>
      </c>
      <c r="X53" s="304">
        <v>6.5</v>
      </c>
      <c r="Y53" s="292" t="str">
        <f t="shared" si="2"/>
        <v>2.5</v>
      </c>
      <c r="Z53" s="304">
        <v>9</v>
      </c>
      <c r="AA53" s="292" t="str">
        <f t="shared" si="3"/>
        <v>4</v>
      </c>
      <c r="AB53" s="304">
        <v>5.5</v>
      </c>
      <c r="AC53" s="292" t="str">
        <f t="shared" si="4"/>
        <v>2</v>
      </c>
      <c r="AD53" s="304">
        <v>4.6</v>
      </c>
      <c r="AE53" s="292" t="str">
        <f t="shared" si="5"/>
        <v>1</v>
      </c>
      <c r="AF53" s="304">
        <v>6.2</v>
      </c>
      <c r="AG53" s="292" t="str">
        <f t="shared" si="6"/>
        <v>2</v>
      </c>
      <c r="AH53" s="304">
        <v>5</v>
      </c>
      <c r="AI53" s="292" t="str">
        <f t="shared" si="7"/>
        <v>1.5</v>
      </c>
      <c r="AJ53" s="304">
        <v>6.2</v>
      </c>
      <c r="AK53" s="292" t="str">
        <f t="shared" si="8"/>
        <v>2</v>
      </c>
      <c r="AL53" s="304">
        <v>7.5</v>
      </c>
      <c r="AM53" s="292" t="str">
        <f t="shared" si="9"/>
        <v>3</v>
      </c>
      <c r="AN53" s="292">
        <v>6.8</v>
      </c>
      <c r="AO53" s="292" t="str">
        <f t="shared" si="10"/>
        <v>2.5</v>
      </c>
      <c r="AP53" s="292"/>
      <c r="AQ53" s="292" t="str">
        <f t="shared" si="11"/>
        <v>0</v>
      </c>
      <c r="AR53" s="293">
        <f t="shared" si="23"/>
        <v>5.229787234042554</v>
      </c>
      <c r="AS53" s="292" t="str">
        <f t="shared" si="12"/>
        <v>1.5</v>
      </c>
      <c r="AT53" s="301" t="s">
        <v>17</v>
      </c>
      <c r="AU53" s="301" t="s">
        <v>225</v>
      </c>
      <c r="AV53" s="302" t="s">
        <v>198</v>
      </c>
      <c r="AW53" s="303"/>
    </row>
    <row r="54" spans="1:49" ht="18" customHeight="1">
      <c r="A54" s="289">
        <v>49</v>
      </c>
      <c r="B54" s="290" t="s">
        <v>527</v>
      </c>
      <c r="C54" s="291" t="s">
        <v>84</v>
      </c>
      <c r="D54" s="304">
        <v>6.7</v>
      </c>
      <c r="E54" s="304" t="str">
        <f t="shared" si="14"/>
        <v>2.5</v>
      </c>
      <c r="F54" s="304">
        <v>4.7</v>
      </c>
      <c r="G54" s="292" t="str">
        <f t="shared" si="15"/>
        <v>1</v>
      </c>
      <c r="H54" s="304">
        <v>0</v>
      </c>
      <c r="I54" s="292" t="str">
        <f t="shared" si="16"/>
        <v>0</v>
      </c>
      <c r="J54" s="305">
        <v>6</v>
      </c>
      <c r="K54" s="292" t="str">
        <f t="shared" si="17"/>
        <v>2</v>
      </c>
      <c r="L54" s="304">
        <v>6.6</v>
      </c>
      <c r="M54" s="304" t="str">
        <f t="shared" si="18"/>
        <v>2.5</v>
      </c>
      <c r="N54" s="304">
        <v>6.2</v>
      </c>
      <c r="O54" s="292" t="str">
        <f t="shared" si="19"/>
        <v>2</v>
      </c>
      <c r="P54" s="304">
        <v>6.5</v>
      </c>
      <c r="Q54" s="292" t="str">
        <f t="shared" si="20"/>
        <v>2.5</v>
      </c>
      <c r="R54" s="304">
        <v>0</v>
      </c>
      <c r="S54" s="304" t="str">
        <f t="shared" si="21"/>
        <v>0</v>
      </c>
      <c r="T54" s="304">
        <v>7.2</v>
      </c>
      <c r="U54" s="292" t="str">
        <f t="shared" si="22"/>
        <v>3</v>
      </c>
      <c r="V54" s="292">
        <v>6.1</v>
      </c>
      <c r="W54" s="292" t="str">
        <f t="shared" si="1"/>
        <v>2</v>
      </c>
      <c r="X54" s="304">
        <v>6.3</v>
      </c>
      <c r="Y54" s="292" t="str">
        <f t="shared" si="2"/>
        <v>2</v>
      </c>
      <c r="Z54" s="304">
        <v>7.2</v>
      </c>
      <c r="AA54" s="292" t="str">
        <f t="shared" si="3"/>
        <v>3</v>
      </c>
      <c r="AB54" s="304">
        <v>5.3</v>
      </c>
      <c r="AC54" s="292" t="str">
        <f t="shared" si="4"/>
        <v>1.5</v>
      </c>
      <c r="AD54" s="304">
        <v>4.2</v>
      </c>
      <c r="AE54" s="292" t="str">
        <f t="shared" si="5"/>
        <v>1</v>
      </c>
      <c r="AF54" s="304">
        <v>6.1</v>
      </c>
      <c r="AG54" s="292" t="str">
        <f t="shared" si="6"/>
        <v>2</v>
      </c>
      <c r="AH54" s="304">
        <v>5</v>
      </c>
      <c r="AI54" s="292" t="str">
        <f t="shared" si="7"/>
        <v>1.5</v>
      </c>
      <c r="AJ54" s="304">
        <v>6.1</v>
      </c>
      <c r="AK54" s="292" t="str">
        <f t="shared" si="8"/>
        <v>2</v>
      </c>
      <c r="AL54" s="304">
        <v>7.6</v>
      </c>
      <c r="AM54" s="292" t="str">
        <f t="shared" si="9"/>
        <v>3</v>
      </c>
      <c r="AN54" s="292">
        <v>5.2</v>
      </c>
      <c r="AO54" s="292" t="str">
        <f t="shared" si="10"/>
        <v>1.5</v>
      </c>
      <c r="AP54" s="292"/>
      <c r="AQ54" s="292" t="str">
        <f t="shared" si="11"/>
        <v>0</v>
      </c>
      <c r="AR54" s="293">
        <f t="shared" si="23"/>
        <v>4.725531914893616</v>
      </c>
      <c r="AS54" s="292" t="str">
        <f t="shared" si="12"/>
        <v>1</v>
      </c>
      <c r="AT54" s="301" t="s">
        <v>201</v>
      </c>
      <c r="AU54" s="301" t="s">
        <v>201</v>
      </c>
      <c r="AV54" s="302" t="s">
        <v>17</v>
      </c>
      <c r="AW54" s="303"/>
    </row>
    <row r="55" spans="1:49" ht="18" customHeight="1">
      <c r="A55" s="289">
        <v>50</v>
      </c>
      <c r="B55" s="290" t="s">
        <v>505</v>
      </c>
      <c r="C55" s="291" t="s">
        <v>528</v>
      </c>
      <c r="D55" s="304">
        <v>5.6</v>
      </c>
      <c r="E55" s="304" t="str">
        <f t="shared" si="14"/>
        <v>2</v>
      </c>
      <c r="F55" s="304">
        <v>2.4</v>
      </c>
      <c r="G55" s="292" t="str">
        <f t="shared" si="15"/>
        <v>0</v>
      </c>
      <c r="H55" s="304">
        <v>6.3</v>
      </c>
      <c r="I55" s="292" t="str">
        <f>IF(H55&gt;=9.5,"4.5",IF(H55&gt;=8.5,"4",IF(H55&gt;=8,"3.5",IF(H55&gt;=7,"3",IF(H55&gt;=6.5,"2.5",IF(H55&gt;=5.5,"2",IF(H55&gt;=5,"1.5",IF(H55&gt;=4,"1","0"))))))))</f>
        <v>2</v>
      </c>
      <c r="J55" s="304">
        <v>5.6</v>
      </c>
      <c r="K55" s="292" t="str">
        <f t="shared" si="17"/>
        <v>2</v>
      </c>
      <c r="L55" s="304">
        <v>5.9</v>
      </c>
      <c r="M55" s="304" t="str">
        <f t="shared" si="18"/>
        <v>2</v>
      </c>
      <c r="N55" s="304">
        <v>7.2</v>
      </c>
      <c r="O55" s="292" t="str">
        <f t="shared" si="19"/>
        <v>3</v>
      </c>
      <c r="P55" s="304">
        <v>7</v>
      </c>
      <c r="Q55" s="292" t="str">
        <f t="shared" si="20"/>
        <v>3</v>
      </c>
      <c r="R55" s="304">
        <v>0</v>
      </c>
      <c r="S55" s="304" t="str">
        <f t="shared" si="21"/>
        <v>0</v>
      </c>
      <c r="T55" s="304">
        <v>7.6</v>
      </c>
      <c r="U55" s="292" t="str">
        <f t="shared" si="22"/>
        <v>3</v>
      </c>
      <c r="V55" s="304">
        <v>7.2</v>
      </c>
      <c r="W55" s="292" t="str">
        <f t="shared" si="1"/>
        <v>3</v>
      </c>
      <c r="X55" s="304">
        <v>6.2</v>
      </c>
      <c r="Y55" s="292" t="str">
        <f t="shared" si="2"/>
        <v>2</v>
      </c>
      <c r="Z55" s="304">
        <v>2.2</v>
      </c>
      <c r="AA55" s="292" t="str">
        <f t="shared" si="3"/>
        <v>0</v>
      </c>
      <c r="AB55" s="304">
        <v>5.3</v>
      </c>
      <c r="AC55" s="292" t="str">
        <f t="shared" si="4"/>
        <v>1.5</v>
      </c>
      <c r="AD55" s="304">
        <v>7</v>
      </c>
      <c r="AE55" s="292" t="str">
        <f t="shared" si="5"/>
        <v>3</v>
      </c>
      <c r="AF55" s="304">
        <v>8.1</v>
      </c>
      <c r="AG55" s="292" t="str">
        <f t="shared" si="6"/>
        <v>3.5</v>
      </c>
      <c r="AH55" s="304"/>
      <c r="AI55" s="292" t="str">
        <f t="shared" si="7"/>
        <v>0</v>
      </c>
      <c r="AJ55" s="304">
        <v>5.5</v>
      </c>
      <c r="AK55" s="292" t="str">
        <f t="shared" si="8"/>
        <v>2</v>
      </c>
      <c r="AL55" s="304">
        <v>7.4</v>
      </c>
      <c r="AM55" s="292" t="str">
        <f t="shared" si="9"/>
        <v>3</v>
      </c>
      <c r="AN55" s="292">
        <v>7.5</v>
      </c>
      <c r="AO55" s="292" t="str">
        <f t="shared" si="10"/>
        <v>3</v>
      </c>
      <c r="AP55" s="292">
        <v>6</v>
      </c>
      <c r="AQ55" s="292" t="str">
        <f t="shared" si="11"/>
        <v>2</v>
      </c>
      <c r="AR55" s="293">
        <f t="shared" si="23"/>
        <v>4.91063829787234</v>
      </c>
      <c r="AS55" s="292" t="str">
        <f t="shared" si="12"/>
        <v>1</v>
      </c>
      <c r="AT55" s="301" t="s">
        <v>225</v>
      </c>
      <c r="AU55" s="301" t="s">
        <v>201</v>
      </c>
      <c r="AV55" s="302" t="s">
        <v>17</v>
      </c>
      <c r="AW55" s="303"/>
    </row>
    <row r="56" spans="1:49" ht="18" customHeight="1">
      <c r="A56" s="289">
        <v>51</v>
      </c>
      <c r="B56" s="290" t="s">
        <v>529</v>
      </c>
      <c r="C56" s="291" t="s">
        <v>530</v>
      </c>
      <c r="D56" s="304">
        <v>7.6</v>
      </c>
      <c r="E56" s="304" t="str">
        <f t="shared" si="14"/>
        <v>3</v>
      </c>
      <c r="F56" s="304">
        <v>7.1</v>
      </c>
      <c r="G56" s="292" t="str">
        <f t="shared" si="15"/>
        <v>3</v>
      </c>
      <c r="H56" s="304">
        <v>6.5</v>
      </c>
      <c r="I56" s="292" t="str">
        <f>IF(H56&gt;=9.5,"4.5",IF(H56&gt;=8.5,"4",IF(H56&gt;=8,"3.5",IF(H56&gt;=7,"3",IF(H56&gt;=6.5,"2.5",IF(H56&gt;=5.5,"2",IF(H56&gt;=5,"1.5",IF(H56&gt;=4,"1","0"))))))))</f>
        <v>2.5</v>
      </c>
      <c r="J56" s="304">
        <v>8.2</v>
      </c>
      <c r="K56" s="292" t="str">
        <f t="shared" si="17"/>
        <v>3.5</v>
      </c>
      <c r="L56" s="304">
        <v>6.2</v>
      </c>
      <c r="M56" s="304" t="str">
        <f t="shared" si="18"/>
        <v>2</v>
      </c>
      <c r="N56" s="304">
        <v>7.2</v>
      </c>
      <c r="O56" s="292" t="str">
        <f t="shared" si="19"/>
        <v>3</v>
      </c>
      <c r="P56" s="304">
        <v>7.2</v>
      </c>
      <c r="Q56" s="292" t="str">
        <f t="shared" si="20"/>
        <v>3</v>
      </c>
      <c r="R56" s="304">
        <v>0</v>
      </c>
      <c r="S56" s="304" t="str">
        <f t="shared" si="21"/>
        <v>0</v>
      </c>
      <c r="T56" s="304">
        <v>7.4</v>
      </c>
      <c r="U56" s="292" t="str">
        <f t="shared" si="22"/>
        <v>3</v>
      </c>
      <c r="V56" s="304">
        <v>7.8</v>
      </c>
      <c r="W56" s="292" t="str">
        <f t="shared" si="1"/>
        <v>3</v>
      </c>
      <c r="X56" s="304">
        <v>6.2</v>
      </c>
      <c r="Y56" s="292" t="str">
        <f t="shared" si="2"/>
        <v>2</v>
      </c>
      <c r="Z56" s="304">
        <v>7.3</v>
      </c>
      <c r="AA56" s="292" t="str">
        <f t="shared" si="3"/>
        <v>3</v>
      </c>
      <c r="AB56" s="304">
        <v>5.8</v>
      </c>
      <c r="AC56" s="292" t="str">
        <f t="shared" si="4"/>
        <v>2</v>
      </c>
      <c r="AD56" s="304">
        <v>5.2</v>
      </c>
      <c r="AE56" s="292" t="str">
        <f t="shared" si="5"/>
        <v>1.5</v>
      </c>
      <c r="AF56" s="304">
        <v>6.7</v>
      </c>
      <c r="AG56" s="292" t="str">
        <f t="shared" si="6"/>
        <v>2.5</v>
      </c>
      <c r="AH56" s="304">
        <v>5.2</v>
      </c>
      <c r="AI56" s="292" t="str">
        <f t="shared" si="7"/>
        <v>1.5</v>
      </c>
      <c r="AJ56" s="304">
        <v>6.2</v>
      </c>
      <c r="AK56" s="292" t="str">
        <f t="shared" si="8"/>
        <v>2</v>
      </c>
      <c r="AL56" s="304">
        <v>7.2</v>
      </c>
      <c r="AM56" s="292" t="str">
        <f t="shared" si="9"/>
        <v>3</v>
      </c>
      <c r="AN56" s="292">
        <v>5.7</v>
      </c>
      <c r="AO56" s="292" t="str">
        <f t="shared" si="10"/>
        <v>2</v>
      </c>
      <c r="AP56" s="292">
        <v>7</v>
      </c>
      <c r="AQ56" s="292" t="str">
        <f t="shared" si="11"/>
        <v>3</v>
      </c>
      <c r="AR56" s="293">
        <f t="shared" si="23"/>
        <v>6.031914893617022</v>
      </c>
      <c r="AS56" s="292" t="str">
        <f t="shared" si="12"/>
        <v>2</v>
      </c>
      <c r="AT56" s="301" t="s">
        <v>261</v>
      </c>
      <c r="AU56" s="301" t="s">
        <v>17</v>
      </c>
      <c r="AV56" s="302" t="s">
        <v>468</v>
      </c>
      <c r="AW56" s="303"/>
    </row>
    <row r="57" spans="1:49" ht="18" customHeight="1">
      <c r="A57" s="289">
        <v>52</v>
      </c>
      <c r="B57" s="290" t="s">
        <v>246</v>
      </c>
      <c r="C57" s="291" t="s">
        <v>39</v>
      </c>
      <c r="D57" s="304">
        <v>6.5</v>
      </c>
      <c r="E57" s="304" t="str">
        <f t="shared" si="14"/>
        <v>2.5</v>
      </c>
      <c r="F57" s="304">
        <v>5</v>
      </c>
      <c r="G57" s="292" t="str">
        <f t="shared" si="15"/>
        <v>1.5</v>
      </c>
      <c r="H57" s="304">
        <v>6.5</v>
      </c>
      <c r="I57" s="292" t="str">
        <f>IF(H57&gt;=9.5,"4.5",IF(H57&gt;=8.5,"4",IF(H57&gt;=8,"3.5",IF(H57&gt;=7,"3",IF(H57&gt;=6.5,"2.5",IF(H57&gt;=5.5,"2",IF(H57&gt;=5,"1.5",IF(H57&gt;=4,"1","0"))))))))</f>
        <v>2.5</v>
      </c>
      <c r="J57" s="304">
        <v>7.5</v>
      </c>
      <c r="K57" s="292" t="str">
        <f t="shared" si="17"/>
        <v>3</v>
      </c>
      <c r="L57" s="304">
        <v>6.2</v>
      </c>
      <c r="M57" s="304" t="str">
        <f t="shared" si="18"/>
        <v>2</v>
      </c>
      <c r="N57" s="304">
        <v>7.6</v>
      </c>
      <c r="O57" s="292" t="str">
        <f t="shared" si="19"/>
        <v>3</v>
      </c>
      <c r="P57" s="304">
        <v>7.2</v>
      </c>
      <c r="Q57" s="292" t="str">
        <f t="shared" si="20"/>
        <v>3</v>
      </c>
      <c r="R57" s="304">
        <v>0</v>
      </c>
      <c r="S57" s="304" t="str">
        <f t="shared" si="21"/>
        <v>0</v>
      </c>
      <c r="T57" s="304">
        <v>7.2</v>
      </c>
      <c r="U57" s="292" t="str">
        <f t="shared" si="22"/>
        <v>3</v>
      </c>
      <c r="V57" s="304">
        <v>7</v>
      </c>
      <c r="W57" s="292" t="str">
        <f t="shared" si="1"/>
        <v>3</v>
      </c>
      <c r="X57" s="304">
        <v>5.6</v>
      </c>
      <c r="Y57" s="292" t="str">
        <f t="shared" si="2"/>
        <v>2</v>
      </c>
      <c r="Z57" s="304">
        <v>6.9</v>
      </c>
      <c r="AA57" s="292" t="str">
        <f t="shared" si="3"/>
        <v>2.5</v>
      </c>
      <c r="AB57" s="304">
        <v>5.3</v>
      </c>
      <c r="AC57" s="292" t="str">
        <f t="shared" si="4"/>
        <v>1.5</v>
      </c>
      <c r="AD57" s="304">
        <v>4.2</v>
      </c>
      <c r="AE57" s="292" t="str">
        <f t="shared" si="5"/>
        <v>1</v>
      </c>
      <c r="AF57" s="304">
        <v>6.2</v>
      </c>
      <c r="AG57" s="292" t="str">
        <f t="shared" si="6"/>
        <v>2</v>
      </c>
      <c r="AH57" s="304">
        <v>4.9</v>
      </c>
      <c r="AI57" s="292" t="str">
        <f t="shared" si="7"/>
        <v>1</v>
      </c>
      <c r="AJ57" s="304">
        <v>6</v>
      </c>
      <c r="AK57" s="292" t="str">
        <f t="shared" si="8"/>
        <v>2</v>
      </c>
      <c r="AL57" s="304">
        <v>7.2</v>
      </c>
      <c r="AM57" s="292" t="str">
        <f t="shared" si="9"/>
        <v>3</v>
      </c>
      <c r="AN57" s="292">
        <v>7</v>
      </c>
      <c r="AO57" s="292" t="str">
        <f t="shared" si="10"/>
        <v>3</v>
      </c>
      <c r="AP57" s="292">
        <v>6</v>
      </c>
      <c r="AQ57" s="292" t="str">
        <f t="shared" si="11"/>
        <v>2</v>
      </c>
      <c r="AR57" s="293">
        <f t="shared" si="23"/>
        <v>5.506382978723403</v>
      </c>
      <c r="AS57" s="292" t="str">
        <f t="shared" si="12"/>
        <v>2</v>
      </c>
      <c r="AT57" s="301" t="s">
        <v>17</v>
      </c>
      <c r="AU57" s="301" t="s">
        <v>17</v>
      </c>
      <c r="AV57" s="302" t="s">
        <v>468</v>
      </c>
      <c r="AW57" s="303"/>
    </row>
    <row r="58" spans="1:49" ht="18" customHeight="1">
      <c r="A58" s="289">
        <v>53</v>
      </c>
      <c r="B58" s="290" t="s">
        <v>531</v>
      </c>
      <c r="C58" s="291" t="s">
        <v>41</v>
      </c>
      <c r="D58" s="304">
        <v>2.1</v>
      </c>
      <c r="E58" s="304" t="str">
        <f t="shared" si="14"/>
        <v>0</v>
      </c>
      <c r="F58" s="304">
        <v>5.3</v>
      </c>
      <c r="G58" s="292" t="str">
        <f t="shared" si="15"/>
        <v>1.5</v>
      </c>
      <c r="H58" s="304">
        <v>6.2</v>
      </c>
      <c r="I58" s="292" t="str">
        <f>IF(H58&gt;=9.5,"4.5",IF(H58&gt;=8.5,"4",IF(H58&gt;=8,"3.5",IF(H58&gt;=7,"3",IF(H58&gt;=6.5,"2.5",IF(H58&gt;=5.5,"2",IF(H58&gt;=5,"1.5",IF(H58&gt;=4,"1","0"))))))))</f>
        <v>2</v>
      </c>
      <c r="J58" s="304">
        <v>6</v>
      </c>
      <c r="K58" s="292" t="str">
        <f t="shared" si="17"/>
        <v>2</v>
      </c>
      <c r="L58" s="304">
        <v>5.9</v>
      </c>
      <c r="M58" s="304" t="str">
        <f t="shared" si="18"/>
        <v>2</v>
      </c>
      <c r="N58" s="304">
        <v>1.1</v>
      </c>
      <c r="O58" s="304">
        <v>0</v>
      </c>
      <c r="P58" s="304">
        <v>6.4</v>
      </c>
      <c r="Q58" s="292" t="str">
        <f t="shared" si="20"/>
        <v>2</v>
      </c>
      <c r="R58" s="304">
        <v>0</v>
      </c>
      <c r="S58" s="304">
        <v>0</v>
      </c>
      <c r="T58" s="304">
        <v>7.8</v>
      </c>
      <c r="U58" s="292" t="str">
        <f t="shared" si="22"/>
        <v>3</v>
      </c>
      <c r="V58" s="304">
        <v>6.2</v>
      </c>
      <c r="W58" s="292" t="str">
        <f t="shared" si="1"/>
        <v>2</v>
      </c>
      <c r="X58" s="304">
        <v>5.5</v>
      </c>
      <c r="Y58" s="292" t="str">
        <f t="shared" si="2"/>
        <v>2</v>
      </c>
      <c r="Z58" s="304">
        <v>0</v>
      </c>
      <c r="AA58" s="292" t="str">
        <f t="shared" si="3"/>
        <v>0</v>
      </c>
      <c r="AB58" s="304">
        <v>0</v>
      </c>
      <c r="AC58" s="292" t="str">
        <f t="shared" si="4"/>
        <v>0</v>
      </c>
      <c r="AD58" s="304">
        <v>3.1</v>
      </c>
      <c r="AE58" s="292" t="str">
        <f t="shared" si="5"/>
        <v>0</v>
      </c>
      <c r="AF58" s="304">
        <v>6.1</v>
      </c>
      <c r="AG58" s="292" t="str">
        <f t="shared" si="6"/>
        <v>2</v>
      </c>
      <c r="AH58" s="304">
        <v>1.7</v>
      </c>
      <c r="AI58" s="292" t="str">
        <f t="shared" si="7"/>
        <v>0</v>
      </c>
      <c r="AJ58" s="304">
        <v>0</v>
      </c>
      <c r="AK58" s="292" t="str">
        <f t="shared" si="8"/>
        <v>0</v>
      </c>
      <c r="AL58" s="304">
        <v>7.5</v>
      </c>
      <c r="AM58" s="292" t="str">
        <f t="shared" si="9"/>
        <v>3</v>
      </c>
      <c r="AN58" s="292">
        <v>3.1</v>
      </c>
      <c r="AO58" s="292" t="str">
        <f t="shared" si="10"/>
        <v>0</v>
      </c>
      <c r="AP58" s="292">
        <v>0</v>
      </c>
      <c r="AQ58" s="292" t="str">
        <f t="shared" si="11"/>
        <v>0</v>
      </c>
      <c r="AR58" s="293">
        <f t="shared" si="23"/>
        <v>3.3</v>
      </c>
      <c r="AS58" s="292" t="str">
        <f t="shared" si="12"/>
        <v>0</v>
      </c>
      <c r="AT58" s="301" t="s">
        <v>201</v>
      </c>
      <c r="AU58" s="301" t="s">
        <v>201</v>
      </c>
      <c r="AV58" s="302" t="s">
        <v>17</v>
      </c>
      <c r="AW58" s="303"/>
    </row>
    <row r="59" spans="1:49" ht="18" customHeight="1" thickBot="1">
      <c r="A59" s="306"/>
      <c r="B59" s="307"/>
      <c r="C59" s="307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9"/>
      <c r="W59" s="310"/>
      <c r="X59" s="309"/>
      <c r="Y59" s="310"/>
      <c r="Z59" s="309"/>
      <c r="AA59" s="310"/>
      <c r="AB59" s="309"/>
      <c r="AC59" s="310"/>
      <c r="AD59" s="309"/>
      <c r="AE59" s="310"/>
      <c r="AF59" s="309"/>
      <c r="AG59" s="310"/>
      <c r="AH59" s="309"/>
      <c r="AI59" s="310"/>
      <c r="AJ59" s="309"/>
      <c r="AK59" s="310"/>
      <c r="AL59" s="309"/>
      <c r="AM59" s="310"/>
      <c r="AN59" s="310"/>
      <c r="AO59" s="310"/>
      <c r="AP59" s="310"/>
      <c r="AQ59" s="310"/>
      <c r="AR59" s="311"/>
      <c r="AS59" s="310"/>
      <c r="AT59" s="312"/>
      <c r="AU59" s="312"/>
      <c r="AV59" s="313"/>
      <c r="AW59" s="314"/>
    </row>
    <row r="60" ht="13.5" thickTop="1"/>
  </sheetData>
  <sheetProtection/>
  <mergeCells count="31">
    <mergeCell ref="N4:O4"/>
    <mergeCell ref="AD4:AE4"/>
    <mergeCell ref="AF4:AG4"/>
    <mergeCell ref="V4:W4"/>
    <mergeCell ref="Z4:AA4"/>
    <mergeCell ref="A5:C5"/>
    <mergeCell ref="P4:Q4"/>
    <mergeCell ref="R4:S4"/>
    <mergeCell ref="T4:U4"/>
    <mergeCell ref="B3:C4"/>
    <mergeCell ref="D3:U3"/>
    <mergeCell ref="A1:AW1"/>
    <mergeCell ref="A2:AW2"/>
    <mergeCell ref="AH4:AI4"/>
    <mergeCell ref="AU3:AU5"/>
    <mergeCell ref="AV3:AV5"/>
    <mergeCell ref="AW3:AW5"/>
    <mergeCell ref="AS3:AS4"/>
    <mergeCell ref="AT3:AT5"/>
    <mergeCell ref="AR3:AR4"/>
    <mergeCell ref="AJ4:AK4"/>
    <mergeCell ref="AL4:AM4"/>
    <mergeCell ref="V3:AM3"/>
    <mergeCell ref="A3:A4"/>
    <mergeCell ref="X4:Y4"/>
    <mergeCell ref="D4:E4"/>
    <mergeCell ref="F4:G4"/>
    <mergeCell ref="H4:I4"/>
    <mergeCell ref="J4:K4"/>
    <mergeCell ref="L4:M4"/>
    <mergeCell ref="AB4:A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2"/>
  <sheetViews>
    <sheetView zoomScalePageLayoutView="0" workbookViewId="0" topLeftCell="A22">
      <selection activeCell="N47" sqref="N47"/>
    </sheetView>
  </sheetViews>
  <sheetFormatPr defaultColWidth="9.140625" defaultRowHeight="12.75"/>
  <cols>
    <col min="1" max="1" width="3.421875" style="6" customWidth="1"/>
    <col min="2" max="2" width="13.8515625" style="6" customWidth="1"/>
    <col min="3" max="3" width="8.00390625" style="6" customWidth="1"/>
    <col min="4" max="4" width="4.7109375" style="6" customWidth="1"/>
    <col min="5" max="5" width="4.7109375" style="58" customWidth="1"/>
    <col min="6" max="6" width="4.7109375" style="6" customWidth="1"/>
    <col min="7" max="7" width="4.7109375" style="58" customWidth="1"/>
    <col min="8" max="8" width="4.7109375" style="6" customWidth="1"/>
    <col min="9" max="9" width="4.7109375" style="58" customWidth="1"/>
    <col min="10" max="10" width="4.7109375" style="6" customWidth="1"/>
    <col min="11" max="11" width="4.7109375" style="58" customWidth="1"/>
    <col min="12" max="12" width="4.7109375" style="6" customWidth="1"/>
    <col min="13" max="13" width="4.7109375" style="58" customWidth="1"/>
    <col min="14" max="14" width="4.7109375" style="6" customWidth="1"/>
    <col min="15" max="15" width="4.7109375" style="58" customWidth="1"/>
    <col min="16" max="16" width="4.7109375" style="6" customWidth="1"/>
    <col min="17" max="17" width="4.7109375" style="58" customWidth="1"/>
    <col min="18" max="21" width="4.7109375" style="6" customWidth="1"/>
    <col min="22" max="23" width="4.7109375" style="55" customWidth="1"/>
    <col min="24" max="49" width="4.7109375" style="6" customWidth="1"/>
    <col min="50" max="51" width="4.7109375" style="54" customWidth="1"/>
    <col min="52" max="16384" width="9.140625" style="54" customWidth="1"/>
  </cols>
  <sheetData>
    <row r="1" spans="1:51" ht="24.75" customHeight="1">
      <c r="A1" s="1010" t="s">
        <v>819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1010"/>
      <c r="AK1" s="1010"/>
      <c r="AL1" s="1010"/>
      <c r="AM1" s="1010"/>
      <c r="AN1" s="1010"/>
      <c r="AO1" s="1010"/>
      <c r="AP1" s="1010"/>
      <c r="AQ1" s="1010"/>
      <c r="AR1" s="1010"/>
      <c r="AS1" s="1010"/>
      <c r="AT1" s="1010"/>
      <c r="AU1" s="1010"/>
      <c r="AV1" s="1010"/>
      <c r="AW1" s="1010"/>
      <c r="AX1" s="1010"/>
      <c r="AY1" s="1010"/>
    </row>
    <row r="2" spans="1:51" ht="24.75" customHeight="1">
      <c r="A2" s="1010" t="s">
        <v>532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0"/>
      <c r="AT2" s="1010"/>
      <c r="AU2" s="1010"/>
      <c r="AV2" s="1010"/>
      <c r="AW2" s="1010"/>
      <c r="AX2" s="1010"/>
      <c r="AY2" s="1010"/>
    </row>
    <row r="3" spans="3:18" ht="7.5" customHeight="1" thickBot="1">
      <c r="C3" s="1088"/>
      <c r="D3" s="1088"/>
      <c r="E3" s="1088"/>
      <c r="F3" s="1088"/>
      <c r="G3" s="1088"/>
      <c r="H3" s="1088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51" ht="18" customHeight="1" thickTop="1">
      <c r="A4" s="1097" t="s">
        <v>188</v>
      </c>
      <c r="B4" s="1099" t="s">
        <v>533</v>
      </c>
      <c r="C4" s="1101" t="s">
        <v>534</v>
      </c>
      <c r="D4" s="1089" t="s">
        <v>7</v>
      </c>
      <c r="E4" s="1089"/>
      <c r="F4" s="1096" t="s">
        <v>535</v>
      </c>
      <c r="G4" s="1096"/>
      <c r="H4" s="1089" t="s">
        <v>310</v>
      </c>
      <c r="I4" s="1089"/>
      <c r="J4" s="1089" t="s">
        <v>536</v>
      </c>
      <c r="K4" s="1089"/>
      <c r="L4" s="1094" t="s">
        <v>537</v>
      </c>
      <c r="M4" s="1094"/>
      <c r="N4" s="1089" t="s">
        <v>311</v>
      </c>
      <c r="O4" s="1089"/>
      <c r="P4" s="1089" t="s">
        <v>538</v>
      </c>
      <c r="Q4" s="1089"/>
      <c r="R4" s="1089" t="s">
        <v>539</v>
      </c>
      <c r="S4" s="1089"/>
      <c r="T4" s="1089" t="s">
        <v>540</v>
      </c>
      <c r="U4" s="1089"/>
      <c r="V4" s="1089" t="s">
        <v>256</v>
      </c>
      <c r="W4" s="1089"/>
      <c r="X4" s="1094" t="s">
        <v>541</v>
      </c>
      <c r="Y4" s="1089" t="s">
        <v>305</v>
      </c>
      <c r="Z4" s="1089"/>
      <c r="AA4" s="1096" t="s">
        <v>9</v>
      </c>
      <c r="AB4" s="1096"/>
      <c r="AC4" s="1089" t="s">
        <v>542</v>
      </c>
      <c r="AD4" s="1089"/>
      <c r="AE4" s="1089" t="s">
        <v>543</v>
      </c>
      <c r="AF4" s="1089"/>
      <c r="AG4" s="1094" t="s">
        <v>10</v>
      </c>
      <c r="AH4" s="1094"/>
      <c r="AI4" s="1094" t="s">
        <v>544</v>
      </c>
      <c r="AJ4" s="1094"/>
      <c r="AK4" s="1089" t="s">
        <v>545</v>
      </c>
      <c r="AL4" s="1089"/>
      <c r="AM4" s="1089" t="s">
        <v>546</v>
      </c>
      <c r="AN4" s="1089"/>
      <c r="AO4" s="1089" t="s">
        <v>547</v>
      </c>
      <c r="AP4" s="1089"/>
      <c r="AQ4" s="1089" t="s">
        <v>12</v>
      </c>
      <c r="AR4" s="1089"/>
      <c r="AS4" s="1089" t="s">
        <v>548</v>
      </c>
      <c r="AT4" s="1089"/>
      <c r="AU4" s="1089" t="s">
        <v>257</v>
      </c>
      <c r="AV4" s="1089"/>
      <c r="AW4" s="1089" t="s">
        <v>219</v>
      </c>
      <c r="AX4" s="1089"/>
      <c r="AY4" s="1091" t="s">
        <v>549</v>
      </c>
    </row>
    <row r="5" spans="1:51" ht="18" customHeight="1">
      <c r="A5" s="1098"/>
      <c r="B5" s="1100"/>
      <c r="C5" s="1102"/>
      <c r="D5" s="1093" t="s">
        <v>90</v>
      </c>
      <c r="E5" s="1093"/>
      <c r="F5" s="1093" t="s">
        <v>88</v>
      </c>
      <c r="G5" s="1093"/>
      <c r="H5" s="1093" t="s">
        <v>88</v>
      </c>
      <c r="I5" s="1093"/>
      <c r="J5" s="1093" t="s">
        <v>88</v>
      </c>
      <c r="K5" s="1093"/>
      <c r="L5" s="1093" t="s">
        <v>90</v>
      </c>
      <c r="M5" s="1093"/>
      <c r="N5" s="1093" t="s">
        <v>220</v>
      </c>
      <c r="O5" s="1093"/>
      <c r="P5" s="1093" t="s">
        <v>90</v>
      </c>
      <c r="Q5" s="1093"/>
      <c r="R5" s="1093" t="s">
        <v>88</v>
      </c>
      <c r="S5" s="1093"/>
      <c r="T5" s="1093" t="s">
        <v>89</v>
      </c>
      <c r="U5" s="1093"/>
      <c r="V5" s="1090"/>
      <c r="W5" s="1090"/>
      <c r="X5" s="1095"/>
      <c r="Y5" s="1093"/>
      <c r="Z5" s="1093"/>
      <c r="AA5" s="1093" t="s">
        <v>90</v>
      </c>
      <c r="AB5" s="1093"/>
      <c r="AC5" s="1093" t="s">
        <v>88</v>
      </c>
      <c r="AD5" s="1093"/>
      <c r="AE5" s="1093" t="s">
        <v>89</v>
      </c>
      <c r="AF5" s="1093"/>
      <c r="AG5" s="1093" t="s">
        <v>90</v>
      </c>
      <c r="AH5" s="1093"/>
      <c r="AI5" s="1093" t="s">
        <v>425</v>
      </c>
      <c r="AJ5" s="1093"/>
      <c r="AK5" s="1093" t="s">
        <v>90</v>
      </c>
      <c r="AL5" s="1093"/>
      <c r="AM5" s="1093" t="s">
        <v>88</v>
      </c>
      <c r="AN5" s="1093"/>
      <c r="AO5" s="1093" t="s">
        <v>90</v>
      </c>
      <c r="AP5" s="1093"/>
      <c r="AQ5" s="1093" t="s">
        <v>91</v>
      </c>
      <c r="AR5" s="1093"/>
      <c r="AS5" s="1093" t="s">
        <v>90</v>
      </c>
      <c r="AT5" s="1093"/>
      <c r="AU5" s="1090"/>
      <c r="AV5" s="1090"/>
      <c r="AW5" s="1090"/>
      <c r="AX5" s="1090"/>
      <c r="AY5" s="1092"/>
    </row>
    <row r="6" spans="1:51" ht="18" customHeight="1">
      <c r="A6" s="1098"/>
      <c r="B6" s="1100"/>
      <c r="C6" s="1102"/>
      <c r="D6" s="206" t="s">
        <v>222</v>
      </c>
      <c r="E6" s="206" t="s">
        <v>221</v>
      </c>
      <c r="F6" s="206" t="s">
        <v>222</v>
      </c>
      <c r="G6" s="206" t="s">
        <v>221</v>
      </c>
      <c r="H6" s="206" t="s">
        <v>222</v>
      </c>
      <c r="I6" s="206" t="s">
        <v>221</v>
      </c>
      <c r="J6" s="206" t="s">
        <v>222</v>
      </c>
      <c r="K6" s="206" t="s">
        <v>223</v>
      </c>
      <c r="L6" s="206" t="s">
        <v>224</v>
      </c>
      <c r="M6" s="206" t="s">
        <v>221</v>
      </c>
      <c r="N6" s="206" t="s">
        <v>222</v>
      </c>
      <c r="O6" s="206" t="s">
        <v>223</v>
      </c>
      <c r="P6" s="206" t="s">
        <v>222</v>
      </c>
      <c r="Q6" s="206" t="s">
        <v>221</v>
      </c>
      <c r="R6" s="206" t="s">
        <v>222</v>
      </c>
      <c r="S6" s="206" t="s">
        <v>221</v>
      </c>
      <c r="T6" s="20" t="s">
        <v>196</v>
      </c>
      <c r="U6" s="20" t="s">
        <v>193</v>
      </c>
      <c r="V6" s="208" t="s">
        <v>196</v>
      </c>
      <c r="W6" s="208" t="s">
        <v>193</v>
      </c>
      <c r="X6" s="1095"/>
      <c r="Y6" s="206" t="s">
        <v>222</v>
      </c>
      <c r="Z6" s="206" t="s">
        <v>221</v>
      </c>
      <c r="AA6" s="206" t="s">
        <v>222</v>
      </c>
      <c r="AB6" s="206" t="s">
        <v>221</v>
      </c>
      <c r="AC6" s="206" t="s">
        <v>222</v>
      </c>
      <c r="AD6" s="206" t="s">
        <v>221</v>
      </c>
      <c r="AE6" s="206" t="s">
        <v>222</v>
      </c>
      <c r="AF6" s="206" t="s">
        <v>223</v>
      </c>
      <c r="AG6" s="206" t="s">
        <v>224</v>
      </c>
      <c r="AH6" s="206" t="s">
        <v>221</v>
      </c>
      <c r="AI6" s="206" t="s">
        <v>222</v>
      </c>
      <c r="AJ6" s="206" t="s">
        <v>223</v>
      </c>
      <c r="AK6" s="206" t="s">
        <v>222</v>
      </c>
      <c r="AL6" s="206" t="s">
        <v>221</v>
      </c>
      <c r="AM6" s="206" t="s">
        <v>222</v>
      </c>
      <c r="AN6" s="206" t="s">
        <v>221</v>
      </c>
      <c r="AO6" s="206">
        <v>7.4</v>
      </c>
      <c r="AP6" s="206">
        <v>3</v>
      </c>
      <c r="AQ6" s="20" t="s">
        <v>196</v>
      </c>
      <c r="AR6" s="20" t="s">
        <v>193</v>
      </c>
      <c r="AS6" s="20" t="s">
        <v>196</v>
      </c>
      <c r="AT6" s="20" t="s">
        <v>193</v>
      </c>
      <c r="AU6" s="208" t="s">
        <v>196</v>
      </c>
      <c r="AV6" s="208" t="s">
        <v>193</v>
      </c>
      <c r="AW6" s="208" t="s">
        <v>196</v>
      </c>
      <c r="AX6" s="208" t="s">
        <v>193</v>
      </c>
      <c r="AY6" s="21"/>
    </row>
    <row r="7" spans="1:51" ht="18" customHeight="1">
      <c r="A7" s="315">
        <v>1</v>
      </c>
      <c r="B7" s="316" t="s">
        <v>550</v>
      </c>
      <c r="C7" s="317" t="s">
        <v>199</v>
      </c>
      <c r="D7" s="24">
        <v>5.9</v>
      </c>
      <c r="E7" s="24">
        <v>2</v>
      </c>
      <c r="F7" s="24">
        <v>6.7</v>
      </c>
      <c r="G7" s="24">
        <v>2.5</v>
      </c>
      <c r="H7" s="24">
        <v>7.2</v>
      </c>
      <c r="I7" s="24">
        <v>3</v>
      </c>
      <c r="J7" s="24">
        <v>8.1</v>
      </c>
      <c r="K7" s="24">
        <v>3.5</v>
      </c>
      <c r="L7" s="24">
        <v>6.9</v>
      </c>
      <c r="M7" s="24">
        <v>2.5</v>
      </c>
      <c r="N7" s="24">
        <v>6.8</v>
      </c>
      <c r="O7" s="24">
        <v>2.5</v>
      </c>
      <c r="P7" s="24">
        <v>5</v>
      </c>
      <c r="Q7" s="24">
        <v>1.5</v>
      </c>
      <c r="R7" s="24">
        <v>5.1</v>
      </c>
      <c r="S7" s="24">
        <v>1.5</v>
      </c>
      <c r="T7" s="24">
        <v>5.8</v>
      </c>
      <c r="U7" s="24">
        <v>2</v>
      </c>
      <c r="V7" s="318">
        <f>(D7*3+F7*2+J7*2+L7*3+N7*3+P7*3+R7*2+T7*4)/22</f>
        <v>6.218181818181819</v>
      </c>
      <c r="W7" s="318">
        <f>(E7*3+G7*2+K7*2+M7*3+O7*3+Q7*3+S7*2+U7*4)/22</f>
        <v>2.2045454545454546</v>
      </c>
      <c r="X7" s="24" t="s">
        <v>17</v>
      </c>
      <c r="Y7" s="319">
        <v>7</v>
      </c>
      <c r="Z7" s="319">
        <v>3</v>
      </c>
      <c r="AA7" s="319">
        <v>6.1</v>
      </c>
      <c r="AB7" s="319">
        <v>2</v>
      </c>
      <c r="AC7" s="319">
        <v>5.3</v>
      </c>
      <c r="AD7" s="319">
        <v>1.5</v>
      </c>
      <c r="AE7" s="319">
        <v>4.8</v>
      </c>
      <c r="AF7" s="319">
        <v>1</v>
      </c>
      <c r="AG7" s="319">
        <v>5.7</v>
      </c>
      <c r="AH7" s="319">
        <v>2</v>
      </c>
      <c r="AI7" s="319">
        <v>5.6</v>
      </c>
      <c r="AJ7" s="319">
        <v>2</v>
      </c>
      <c r="AK7" s="23">
        <v>7.2</v>
      </c>
      <c r="AL7" s="319">
        <v>3</v>
      </c>
      <c r="AM7" s="319">
        <v>4.1</v>
      </c>
      <c r="AN7" s="319">
        <v>1</v>
      </c>
      <c r="AO7" s="319">
        <v>6.6</v>
      </c>
      <c r="AP7" s="319">
        <v>2.5</v>
      </c>
      <c r="AQ7" s="319">
        <v>7.8</v>
      </c>
      <c r="AR7" s="319">
        <v>3</v>
      </c>
      <c r="AS7" s="319">
        <v>8.7</v>
      </c>
      <c r="AT7" s="319">
        <v>4</v>
      </c>
      <c r="AU7" s="318">
        <f>(AA7*3+AC7*2+AE7*4+AG7*3+AI7*2+AK7*3+AM7*2+AO7*3+AQ7*1+AS7*3)/26</f>
        <v>6.15</v>
      </c>
      <c r="AV7" s="318">
        <f>(AB7*3+AD7*2+AF7*4+AH7*3+AJ7*2+AL7*3+AN7*2+AP7*3+AR7*1+AT7*3)/26</f>
        <v>2.173076923076923</v>
      </c>
      <c r="AW7" s="318">
        <f>(D7*3+F7*2+J7*2+L7*3+N7*3+P7*3+R7*2+T7*4+AA7*3+AC7*2+AE7*4+AG7*3+AI7*2+AK7*3+AM7*2+AO7*3+AQ7*1+AS7*3)/48</f>
        <v>6.1812499999999995</v>
      </c>
      <c r="AX7" s="318">
        <f>(E7*3+G7*2+K7*2+M7*3+O7*3+Q7*3+S7*2+U7*4+AB7*3+AD7*2+AF7*4+AH7*2+AJ7*2+AL7*3+AN7*2+AP7*3+AR7*1+AT7*3)/48</f>
        <v>2.1458333333333335</v>
      </c>
      <c r="AY7" s="25" t="s">
        <v>17</v>
      </c>
    </row>
    <row r="8" spans="1:51" ht="18" customHeight="1">
      <c r="A8" s="327">
        <v>2</v>
      </c>
      <c r="B8" s="328" t="s">
        <v>293</v>
      </c>
      <c r="C8" s="329" t="s">
        <v>200</v>
      </c>
      <c r="D8" s="330">
        <v>4</v>
      </c>
      <c r="E8" s="330">
        <v>1</v>
      </c>
      <c r="F8" s="330">
        <v>7.1</v>
      </c>
      <c r="G8" s="330">
        <v>3</v>
      </c>
      <c r="H8" s="330">
        <v>7.6</v>
      </c>
      <c r="I8" s="330">
        <v>3</v>
      </c>
      <c r="J8" s="330">
        <v>7.3</v>
      </c>
      <c r="K8" s="330">
        <v>3</v>
      </c>
      <c r="L8" s="330">
        <v>6.7</v>
      </c>
      <c r="M8" s="330">
        <v>2.5</v>
      </c>
      <c r="N8" s="330">
        <v>5.7</v>
      </c>
      <c r="O8" s="330">
        <v>2</v>
      </c>
      <c r="P8" s="330">
        <v>4.5</v>
      </c>
      <c r="Q8" s="330">
        <v>1</v>
      </c>
      <c r="R8" s="330">
        <v>7.2</v>
      </c>
      <c r="S8" s="330">
        <v>3</v>
      </c>
      <c r="T8" s="330">
        <v>6.2</v>
      </c>
      <c r="U8" s="330">
        <v>2</v>
      </c>
      <c r="V8" s="331">
        <f aca="true" t="shared" si="0" ref="V8:W34">(D8*3+F8*2+J8*2+L8*3+N8*3+P8*3+R8*2+T8*4)/22</f>
        <v>5.940909090909091</v>
      </c>
      <c r="W8" s="331">
        <f t="shared" si="0"/>
        <v>2.0681818181818183</v>
      </c>
      <c r="X8" s="330" t="s">
        <v>17</v>
      </c>
      <c r="Y8" s="332">
        <v>7</v>
      </c>
      <c r="Z8" s="332">
        <v>3</v>
      </c>
      <c r="AA8" s="332">
        <v>5</v>
      </c>
      <c r="AB8" s="332">
        <v>1.5</v>
      </c>
      <c r="AC8" s="332">
        <v>5.1</v>
      </c>
      <c r="AD8" s="332">
        <v>1.5</v>
      </c>
      <c r="AE8" s="332">
        <v>4.6</v>
      </c>
      <c r="AF8" s="332">
        <v>1</v>
      </c>
      <c r="AG8" s="332">
        <v>5.9</v>
      </c>
      <c r="AH8" s="332">
        <v>2</v>
      </c>
      <c r="AI8" s="332">
        <v>6.2</v>
      </c>
      <c r="AJ8" s="332">
        <v>2</v>
      </c>
      <c r="AK8" s="18">
        <v>6.6</v>
      </c>
      <c r="AL8" s="332">
        <v>2.5</v>
      </c>
      <c r="AM8" s="332">
        <v>3.4</v>
      </c>
      <c r="AN8" s="332">
        <v>0</v>
      </c>
      <c r="AO8" s="332">
        <v>7.1</v>
      </c>
      <c r="AP8" s="332">
        <v>3</v>
      </c>
      <c r="AQ8" s="332">
        <v>7.9</v>
      </c>
      <c r="AR8" s="332">
        <v>3</v>
      </c>
      <c r="AS8" s="332">
        <v>5.6</v>
      </c>
      <c r="AT8" s="332">
        <v>2</v>
      </c>
      <c r="AU8" s="331">
        <f aca="true" t="shared" si="1" ref="AU8:AV16">(AA8*3+AC8*2+AE8*4+AG8*3+AI8*2+AK8*3+AM8*2+AO8*3+AQ8*1+AS8*3)/26</f>
        <v>5.626923076923077</v>
      </c>
      <c r="AV8" s="331">
        <f t="shared" si="1"/>
        <v>1.8076923076923077</v>
      </c>
      <c r="AW8" s="331">
        <f aca="true" t="shared" si="2" ref="AW8:AW34">(D8*3+F8*2+J8*2+L8*3+N8*3+P8*3+R8*2+T8*4+AA8*3+AC8*2+AE8*4+AG8*3+AI8*2+AK8*3+AM8*2+AO8*3+AQ8*1+AS8*3)/48</f>
        <v>5.770833333333333</v>
      </c>
      <c r="AX8" s="331">
        <f aca="true" t="shared" si="3" ref="AX8:AX34">(E8*3+G8*2+K8*2+M8*3+O8*3+Q8*3+S8*2+U8*4+AB8*3+AD8*2+AF8*4+AH8*2+AJ8*2+AL8*3+AN8*2+AP8*3+AR8*1+AT8*3)/48</f>
        <v>1.8854166666666667</v>
      </c>
      <c r="AY8" s="333" t="s">
        <v>286</v>
      </c>
    </row>
    <row r="9" spans="1:51" ht="18" customHeight="1">
      <c r="A9" s="327">
        <v>3</v>
      </c>
      <c r="B9" s="328" t="s">
        <v>551</v>
      </c>
      <c r="C9" s="329" t="s">
        <v>205</v>
      </c>
      <c r="D9" s="330">
        <v>4.5</v>
      </c>
      <c r="E9" s="330">
        <v>1</v>
      </c>
      <c r="F9" s="330">
        <v>8.1</v>
      </c>
      <c r="G9" s="330">
        <v>3.5</v>
      </c>
      <c r="H9" s="330">
        <v>7</v>
      </c>
      <c r="I9" s="330">
        <v>3</v>
      </c>
      <c r="J9" s="330">
        <v>8.1</v>
      </c>
      <c r="K9" s="330">
        <v>3.5</v>
      </c>
      <c r="L9" s="330">
        <v>6.9</v>
      </c>
      <c r="M9" s="330">
        <v>2.5</v>
      </c>
      <c r="N9" s="330">
        <v>6.4</v>
      </c>
      <c r="O9" s="330">
        <v>2</v>
      </c>
      <c r="P9" s="330">
        <v>4.3</v>
      </c>
      <c r="Q9" s="330">
        <v>1</v>
      </c>
      <c r="R9" s="330">
        <v>6.5</v>
      </c>
      <c r="S9" s="330">
        <v>2.5</v>
      </c>
      <c r="T9" s="330">
        <v>6.4</v>
      </c>
      <c r="U9" s="330">
        <v>2</v>
      </c>
      <c r="V9" s="331">
        <f t="shared" si="0"/>
        <v>6.24090909090909</v>
      </c>
      <c r="W9" s="331">
        <f t="shared" si="0"/>
        <v>2.1136363636363638</v>
      </c>
      <c r="X9" s="330" t="s">
        <v>17</v>
      </c>
      <c r="Y9" s="332">
        <v>8</v>
      </c>
      <c r="Z9" s="332">
        <v>3.5</v>
      </c>
      <c r="AA9" s="332">
        <v>5.8</v>
      </c>
      <c r="AB9" s="332">
        <v>2</v>
      </c>
      <c r="AC9" s="332">
        <v>5.4</v>
      </c>
      <c r="AD9" s="332">
        <v>1.5</v>
      </c>
      <c r="AE9" s="332">
        <v>6</v>
      </c>
      <c r="AF9" s="332">
        <v>2</v>
      </c>
      <c r="AG9" s="332">
        <v>6.4</v>
      </c>
      <c r="AH9" s="332">
        <v>2</v>
      </c>
      <c r="AI9" s="332">
        <v>6.1</v>
      </c>
      <c r="AJ9" s="332">
        <v>2</v>
      </c>
      <c r="AK9" s="18">
        <v>6.7</v>
      </c>
      <c r="AL9" s="332">
        <v>2.5</v>
      </c>
      <c r="AM9" s="332">
        <v>4.9</v>
      </c>
      <c r="AN9" s="332">
        <v>1</v>
      </c>
      <c r="AO9" s="332">
        <v>7</v>
      </c>
      <c r="AP9" s="332">
        <v>3</v>
      </c>
      <c r="AQ9" s="332">
        <v>7.6</v>
      </c>
      <c r="AR9" s="332">
        <v>3</v>
      </c>
      <c r="AS9" s="332">
        <v>6.5</v>
      </c>
      <c r="AT9" s="332">
        <v>2.5</v>
      </c>
      <c r="AU9" s="331">
        <f t="shared" si="1"/>
        <v>6.2153846153846155</v>
      </c>
      <c r="AV9" s="331">
        <f t="shared" si="1"/>
        <v>2.1538461538461537</v>
      </c>
      <c r="AW9" s="331">
        <f t="shared" si="2"/>
        <v>6.227083333333333</v>
      </c>
      <c r="AX9" s="331">
        <f t="shared" si="3"/>
        <v>2.09375</v>
      </c>
      <c r="AY9" s="333" t="s">
        <v>17</v>
      </c>
    </row>
    <row r="10" spans="1:51" ht="18" customHeight="1">
      <c r="A10" s="327">
        <v>4</v>
      </c>
      <c r="B10" s="328" t="s">
        <v>552</v>
      </c>
      <c r="C10" s="329" t="s">
        <v>300</v>
      </c>
      <c r="D10" s="330">
        <v>5.7</v>
      </c>
      <c r="E10" s="330">
        <v>2</v>
      </c>
      <c r="F10" s="330">
        <v>6.2</v>
      </c>
      <c r="G10" s="330">
        <v>2</v>
      </c>
      <c r="H10" s="330">
        <v>8</v>
      </c>
      <c r="I10" s="330">
        <v>3.5</v>
      </c>
      <c r="J10" s="330">
        <v>7.9</v>
      </c>
      <c r="K10" s="330">
        <v>3</v>
      </c>
      <c r="L10" s="330">
        <v>7.3</v>
      </c>
      <c r="M10" s="330">
        <v>3</v>
      </c>
      <c r="N10" s="330">
        <v>5.2</v>
      </c>
      <c r="O10" s="330">
        <v>1.5</v>
      </c>
      <c r="P10" s="330">
        <v>6</v>
      </c>
      <c r="Q10" s="330">
        <v>2</v>
      </c>
      <c r="R10" s="330">
        <v>7.1</v>
      </c>
      <c r="S10" s="330">
        <v>3</v>
      </c>
      <c r="T10" s="330">
        <v>6.6</v>
      </c>
      <c r="U10" s="330">
        <v>2.5</v>
      </c>
      <c r="V10" s="331">
        <f t="shared" si="0"/>
        <v>6.427272727272726</v>
      </c>
      <c r="W10" s="331">
        <f t="shared" si="0"/>
        <v>2.340909090909091</v>
      </c>
      <c r="X10" s="330" t="s">
        <v>17</v>
      </c>
      <c r="Y10" s="332">
        <v>6</v>
      </c>
      <c r="Z10" s="332">
        <v>2</v>
      </c>
      <c r="AA10" s="332">
        <v>5.8</v>
      </c>
      <c r="AB10" s="332">
        <v>2</v>
      </c>
      <c r="AC10" s="332">
        <v>5.3</v>
      </c>
      <c r="AD10" s="332">
        <v>1.5</v>
      </c>
      <c r="AE10" s="332">
        <v>4.3</v>
      </c>
      <c r="AF10" s="332">
        <v>1</v>
      </c>
      <c r="AG10" s="332">
        <v>6.6</v>
      </c>
      <c r="AH10" s="332">
        <v>2.5</v>
      </c>
      <c r="AI10" s="332">
        <v>6.3</v>
      </c>
      <c r="AJ10" s="332">
        <v>2</v>
      </c>
      <c r="AK10" s="18">
        <v>6.6</v>
      </c>
      <c r="AL10" s="332">
        <v>2.5</v>
      </c>
      <c r="AM10" s="332">
        <v>3.5</v>
      </c>
      <c r="AN10" s="332">
        <v>0</v>
      </c>
      <c r="AO10" s="332">
        <v>0</v>
      </c>
      <c r="AP10" s="332">
        <v>0</v>
      </c>
      <c r="AQ10" s="332">
        <v>7.8</v>
      </c>
      <c r="AR10" s="332">
        <v>3</v>
      </c>
      <c r="AS10" s="332">
        <v>8.6</v>
      </c>
      <c r="AT10" s="332">
        <v>4</v>
      </c>
      <c r="AU10" s="331">
        <f t="shared" si="1"/>
        <v>5.3076923076923075</v>
      </c>
      <c r="AV10" s="331">
        <f t="shared" si="1"/>
        <v>1.8076923076923077</v>
      </c>
      <c r="AW10" s="331">
        <f t="shared" si="2"/>
        <v>5.820833333333333</v>
      </c>
      <c r="AX10" s="331">
        <f t="shared" si="3"/>
        <v>2</v>
      </c>
      <c r="AY10" s="333" t="s">
        <v>17</v>
      </c>
    </row>
    <row r="11" spans="1:51" ht="18" customHeight="1">
      <c r="A11" s="327">
        <v>5</v>
      </c>
      <c r="B11" s="328" t="s">
        <v>553</v>
      </c>
      <c r="C11" s="329" t="s">
        <v>554</v>
      </c>
      <c r="D11" s="1087" t="s">
        <v>313</v>
      </c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7"/>
      <c r="S11" s="1087"/>
      <c r="T11" s="1087"/>
      <c r="U11" s="1087"/>
      <c r="V11" s="1087"/>
      <c r="W11" s="1087"/>
      <c r="X11" s="1087"/>
      <c r="Y11" s="1087" t="s">
        <v>313</v>
      </c>
      <c r="Z11" s="1087"/>
      <c r="AA11" s="1087"/>
      <c r="AB11" s="1087"/>
      <c r="AC11" s="1087"/>
      <c r="AD11" s="1087"/>
      <c r="AE11" s="1087"/>
      <c r="AF11" s="1087"/>
      <c r="AG11" s="1087"/>
      <c r="AH11" s="1087"/>
      <c r="AI11" s="1087"/>
      <c r="AJ11" s="1087"/>
      <c r="AK11" s="1087"/>
      <c r="AL11" s="1087"/>
      <c r="AM11" s="1087"/>
      <c r="AN11" s="1087"/>
      <c r="AO11" s="1087"/>
      <c r="AP11" s="1087"/>
      <c r="AQ11" s="1087"/>
      <c r="AR11" s="1087"/>
      <c r="AS11" s="1087"/>
      <c r="AT11" s="1087"/>
      <c r="AU11" s="1087"/>
      <c r="AV11" s="1087"/>
      <c r="AW11" s="1087"/>
      <c r="AX11" s="330"/>
      <c r="AY11" s="333"/>
    </row>
    <row r="12" spans="1:51" ht="18" customHeight="1">
      <c r="A12" s="327">
        <v>6</v>
      </c>
      <c r="B12" s="328" t="s">
        <v>264</v>
      </c>
      <c r="C12" s="329" t="s">
        <v>331</v>
      </c>
      <c r="D12" s="330">
        <v>4.4</v>
      </c>
      <c r="E12" s="330">
        <v>1</v>
      </c>
      <c r="F12" s="330">
        <v>6.1</v>
      </c>
      <c r="G12" s="330">
        <v>2</v>
      </c>
      <c r="H12" s="330">
        <v>7</v>
      </c>
      <c r="I12" s="330">
        <v>3</v>
      </c>
      <c r="J12" s="330">
        <v>6.9</v>
      </c>
      <c r="K12" s="330">
        <v>2.5</v>
      </c>
      <c r="L12" s="330">
        <v>6.4</v>
      </c>
      <c r="M12" s="330">
        <v>2</v>
      </c>
      <c r="N12" s="330">
        <v>5.6</v>
      </c>
      <c r="O12" s="330">
        <v>2</v>
      </c>
      <c r="P12" s="330">
        <v>5.2</v>
      </c>
      <c r="Q12" s="330">
        <v>1.5</v>
      </c>
      <c r="R12" s="330">
        <v>5.7</v>
      </c>
      <c r="S12" s="330">
        <v>2</v>
      </c>
      <c r="T12" s="330">
        <v>5.6</v>
      </c>
      <c r="U12" s="330">
        <v>2</v>
      </c>
      <c r="V12" s="331">
        <f t="shared" si="0"/>
        <v>5.663636363636365</v>
      </c>
      <c r="W12" s="331">
        <f t="shared" si="0"/>
        <v>1.8409090909090908</v>
      </c>
      <c r="X12" s="330" t="s">
        <v>555</v>
      </c>
      <c r="Y12" s="332">
        <v>0</v>
      </c>
      <c r="Z12" s="332">
        <v>0</v>
      </c>
      <c r="AA12" s="332">
        <v>5.6</v>
      </c>
      <c r="AB12" s="332">
        <v>2</v>
      </c>
      <c r="AC12" s="332">
        <v>0</v>
      </c>
      <c r="AD12" s="332">
        <v>0</v>
      </c>
      <c r="AE12" s="332">
        <v>3.4</v>
      </c>
      <c r="AF12" s="332">
        <v>0</v>
      </c>
      <c r="AG12" s="332">
        <v>0</v>
      </c>
      <c r="AH12" s="332">
        <v>0</v>
      </c>
      <c r="AI12" s="332">
        <v>2.5</v>
      </c>
      <c r="AJ12" s="332">
        <v>0</v>
      </c>
      <c r="AK12" s="332">
        <v>5.5</v>
      </c>
      <c r="AL12" s="332">
        <v>2</v>
      </c>
      <c r="AM12" s="332">
        <v>3.5</v>
      </c>
      <c r="AN12" s="332">
        <v>0</v>
      </c>
      <c r="AO12" s="332">
        <v>6.2</v>
      </c>
      <c r="AP12" s="332">
        <v>2</v>
      </c>
      <c r="AQ12" s="332">
        <v>7.8</v>
      </c>
      <c r="AR12" s="332">
        <v>3</v>
      </c>
      <c r="AS12" s="332">
        <v>2.8</v>
      </c>
      <c r="AT12" s="332">
        <v>0</v>
      </c>
      <c r="AU12" s="331">
        <f t="shared" si="1"/>
        <v>3.6038461538461535</v>
      </c>
      <c r="AV12" s="331">
        <f t="shared" si="1"/>
        <v>0.8076923076923077</v>
      </c>
      <c r="AW12" s="331">
        <f t="shared" si="2"/>
        <v>4.5479166666666675</v>
      </c>
      <c r="AX12" s="331">
        <f t="shared" si="3"/>
        <v>1.28125</v>
      </c>
      <c r="AY12" s="333" t="s">
        <v>286</v>
      </c>
    </row>
    <row r="13" spans="1:51" ht="18" customHeight="1">
      <c r="A13" s="327">
        <v>7</v>
      </c>
      <c r="B13" s="328" t="s">
        <v>556</v>
      </c>
      <c r="C13" s="329" t="s">
        <v>557</v>
      </c>
      <c r="D13" s="330">
        <v>5.6</v>
      </c>
      <c r="E13" s="330">
        <v>2</v>
      </c>
      <c r="F13" s="330">
        <v>6.2</v>
      </c>
      <c r="G13" s="330">
        <v>2</v>
      </c>
      <c r="H13" s="330">
        <v>7.6</v>
      </c>
      <c r="I13" s="330">
        <v>3</v>
      </c>
      <c r="J13" s="330">
        <v>7.1</v>
      </c>
      <c r="K13" s="330">
        <v>3</v>
      </c>
      <c r="L13" s="330">
        <v>6.5</v>
      </c>
      <c r="M13" s="330">
        <v>2.5</v>
      </c>
      <c r="N13" s="330">
        <v>5.6</v>
      </c>
      <c r="O13" s="330">
        <v>2</v>
      </c>
      <c r="P13" s="330">
        <v>4.4</v>
      </c>
      <c r="Q13" s="330">
        <v>1</v>
      </c>
      <c r="R13" s="330">
        <v>2.8</v>
      </c>
      <c r="S13" s="330">
        <v>0</v>
      </c>
      <c r="T13" s="330">
        <v>5</v>
      </c>
      <c r="U13" s="330">
        <v>1.5</v>
      </c>
      <c r="V13" s="331">
        <f t="shared" si="0"/>
        <v>5.386363636363636</v>
      </c>
      <c r="W13" s="331">
        <f t="shared" si="0"/>
        <v>1.75</v>
      </c>
      <c r="X13" s="330" t="s">
        <v>555</v>
      </c>
      <c r="Y13" s="332">
        <v>0</v>
      </c>
      <c r="Z13" s="332">
        <v>0</v>
      </c>
      <c r="AA13" s="332">
        <v>4.2</v>
      </c>
      <c r="AB13" s="332">
        <v>1</v>
      </c>
      <c r="AC13" s="332">
        <v>0</v>
      </c>
      <c r="AD13" s="332">
        <v>0</v>
      </c>
      <c r="AE13" s="332">
        <v>3.2</v>
      </c>
      <c r="AF13" s="332">
        <v>0</v>
      </c>
      <c r="AG13" s="332">
        <v>0</v>
      </c>
      <c r="AH13" s="332">
        <v>0</v>
      </c>
      <c r="AI13" s="332">
        <v>2.3</v>
      </c>
      <c r="AJ13" s="332">
        <v>0</v>
      </c>
      <c r="AK13" s="332">
        <v>5.7</v>
      </c>
      <c r="AL13" s="332">
        <v>2</v>
      </c>
      <c r="AM13" s="332">
        <v>3.5</v>
      </c>
      <c r="AN13" s="332">
        <v>0</v>
      </c>
      <c r="AO13" s="332">
        <v>6.4</v>
      </c>
      <c r="AP13" s="332">
        <v>2</v>
      </c>
      <c r="AQ13" s="332">
        <v>7</v>
      </c>
      <c r="AR13" s="332">
        <v>3</v>
      </c>
      <c r="AS13" s="332">
        <v>5.5</v>
      </c>
      <c r="AT13" s="332">
        <v>2</v>
      </c>
      <c r="AU13" s="331">
        <f t="shared" si="1"/>
        <v>3.7230769230769236</v>
      </c>
      <c r="AV13" s="331">
        <f t="shared" si="1"/>
        <v>0.9230769230769231</v>
      </c>
      <c r="AW13" s="331">
        <f t="shared" si="2"/>
        <v>4.485416666666667</v>
      </c>
      <c r="AX13" s="331">
        <f t="shared" si="3"/>
        <v>1.3020833333333333</v>
      </c>
      <c r="AY13" s="333" t="s">
        <v>286</v>
      </c>
    </row>
    <row r="14" spans="1:51" ht="18" customHeight="1">
      <c r="A14" s="327">
        <v>8</v>
      </c>
      <c r="B14" s="328" t="s">
        <v>558</v>
      </c>
      <c r="C14" s="329" t="s">
        <v>168</v>
      </c>
      <c r="D14" s="330">
        <v>5.7</v>
      </c>
      <c r="E14" s="330">
        <v>2</v>
      </c>
      <c r="F14" s="330">
        <v>6.4</v>
      </c>
      <c r="G14" s="330">
        <v>2</v>
      </c>
      <c r="H14" s="330">
        <v>7.2</v>
      </c>
      <c r="I14" s="330">
        <v>3</v>
      </c>
      <c r="J14" s="330">
        <v>7.3</v>
      </c>
      <c r="K14" s="330">
        <v>3</v>
      </c>
      <c r="L14" s="330">
        <v>6.7</v>
      </c>
      <c r="M14" s="330">
        <v>2.5</v>
      </c>
      <c r="N14" s="330">
        <v>6.2</v>
      </c>
      <c r="O14" s="330">
        <v>2</v>
      </c>
      <c r="P14" s="330">
        <v>5.7</v>
      </c>
      <c r="Q14" s="330">
        <v>2</v>
      </c>
      <c r="R14" s="330">
        <v>5.1</v>
      </c>
      <c r="S14" s="330">
        <v>1.5</v>
      </c>
      <c r="T14" s="330">
        <v>6.2</v>
      </c>
      <c r="U14" s="330">
        <v>2</v>
      </c>
      <c r="V14" s="331">
        <f t="shared" si="0"/>
        <v>6.1499999999999995</v>
      </c>
      <c r="W14" s="331">
        <f t="shared" si="0"/>
        <v>2.1136363636363638</v>
      </c>
      <c r="X14" s="330" t="s">
        <v>17</v>
      </c>
      <c r="Y14" s="332">
        <v>7</v>
      </c>
      <c r="Z14" s="332">
        <v>3</v>
      </c>
      <c r="AA14" s="332">
        <v>6.3</v>
      </c>
      <c r="AB14" s="332">
        <v>2</v>
      </c>
      <c r="AC14" s="332">
        <v>5.4</v>
      </c>
      <c r="AD14" s="332">
        <v>1.5</v>
      </c>
      <c r="AE14" s="332">
        <v>5.5</v>
      </c>
      <c r="AF14" s="332">
        <v>2</v>
      </c>
      <c r="AG14" s="332">
        <v>6.1</v>
      </c>
      <c r="AH14" s="332">
        <v>2</v>
      </c>
      <c r="AI14" s="332">
        <v>5.9</v>
      </c>
      <c r="AJ14" s="332">
        <v>2</v>
      </c>
      <c r="AK14" s="332">
        <v>7</v>
      </c>
      <c r="AL14" s="332">
        <v>3</v>
      </c>
      <c r="AM14" s="332">
        <v>3.4</v>
      </c>
      <c r="AN14" s="332">
        <v>0</v>
      </c>
      <c r="AO14" s="332">
        <v>6.5</v>
      </c>
      <c r="AP14" s="332">
        <v>2.5</v>
      </c>
      <c r="AQ14" s="332">
        <v>7.8</v>
      </c>
      <c r="AR14" s="332">
        <v>3</v>
      </c>
      <c r="AS14" s="332">
        <v>6.1</v>
      </c>
      <c r="AT14" s="332">
        <v>2</v>
      </c>
      <c r="AU14" s="331">
        <f t="shared" si="1"/>
        <v>5.9692307692307685</v>
      </c>
      <c r="AV14" s="331">
        <f t="shared" si="1"/>
        <v>2.019230769230769</v>
      </c>
      <c r="AW14" s="331">
        <f t="shared" si="2"/>
        <v>6.052083333333335</v>
      </c>
      <c r="AX14" s="331">
        <f t="shared" si="3"/>
        <v>2.0208333333333335</v>
      </c>
      <c r="AY14" s="333" t="s">
        <v>17</v>
      </c>
    </row>
    <row r="15" spans="1:51" ht="18" customHeight="1">
      <c r="A15" s="327">
        <v>9</v>
      </c>
      <c r="B15" s="328" t="s">
        <v>559</v>
      </c>
      <c r="C15" s="329" t="s">
        <v>560</v>
      </c>
      <c r="D15" s="330">
        <v>7.3</v>
      </c>
      <c r="E15" s="330">
        <v>3</v>
      </c>
      <c r="F15" s="330">
        <v>7.9</v>
      </c>
      <c r="G15" s="330">
        <v>3</v>
      </c>
      <c r="H15" s="330">
        <v>7.4</v>
      </c>
      <c r="I15" s="330">
        <v>3</v>
      </c>
      <c r="J15" s="330">
        <v>7.5</v>
      </c>
      <c r="K15" s="330">
        <v>3</v>
      </c>
      <c r="L15" s="330">
        <v>6.9</v>
      </c>
      <c r="M15" s="330">
        <v>2.5</v>
      </c>
      <c r="N15" s="330">
        <v>6.4</v>
      </c>
      <c r="O15" s="330">
        <v>2</v>
      </c>
      <c r="P15" s="330">
        <v>5.6</v>
      </c>
      <c r="Q15" s="330">
        <v>2</v>
      </c>
      <c r="R15" s="330">
        <v>6.6</v>
      </c>
      <c r="S15" s="330">
        <v>2.5</v>
      </c>
      <c r="T15" s="330">
        <v>6.4</v>
      </c>
      <c r="U15" s="330">
        <v>2</v>
      </c>
      <c r="V15" s="331">
        <f t="shared" si="0"/>
        <v>6.736363636363637</v>
      </c>
      <c r="W15" s="331">
        <f t="shared" si="0"/>
        <v>2.4318181818181817</v>
      </c>
      <c r="X15" s="330" t="s">
        <v>17</v>
      </c>
      <c r="Y15" s="332">
        <v>8</v>
      </c>
      <c r="Z15" s="332">
        <v>3.5</v>
      </c>
      <c r="AA15" s="332">
        <v>5.5</v>
      </c>
      <c r="AB15" s="332">
        <v>2</v>
      </c>
      <c r="AC15" s="332">
        <v>5.4</v>
      </c>
      <c r="AD15" s="332">
        <v>1.5</v>
      </c>
      <c r="AE15" s="332">
        <v>6.1</v>
      </c>
      <c r="AF15" s="332">
        <v>2</v>
      </c>
      <c r="AG15" s="332">
        <v>6.9</v>
      </c>
      <c r="AH15" s="332">
        <v>2.5</v>
      </c>
      <c r="AI15" s="332">
        <v>6.2</v>
      </c>
      <c r="AJ15" s="332">
        <v>2</v>
      </c>
      <c r="AK15" s="332">
        <v>6.8</v>
      </c>
      <c r="AL15" s="332">
        <v>2.5</v>
      </c>
      <c r="AM15" s="332">
        <v>5.4</v>
      </c>
      <c r="AN15" s="332">
        <v>1.5</v>
      </c>
      <c r="AO15" s="332">
        <v>6.5</v>
      </c>
      <c r="AP15" s="332">
        <v>2.5</v>
      </c>
      <c r="AQ15" s="332">
        <v>7.8</v>
      </c>
      <c r="AR15" s="332">
        <v>3</v>
      </c>
      <c r="AS15" s="332">
        <v>6.4</v>
      </c>
      <c r="AT15" s="332">
        <v>2</v>
      </c>
      <c r="AU15" s="331">
        <f t="shared" si="1"/>
        <v>6.25</v>
      </c>
      <c r="AV15" s="331">
        <f t="shared" si="1"/>
        <v>2.1346153846153846</v>
      </c>
      <c r="AW15" s="331">
        <f t="shared" si="2"/>
        <v>6.472916666666667</v>
      </c>
      <c r="AX15" s="331">
        <f t="shared" si="3"/>
        <v>2.21875</v>
      </c>
      <c r="AY15" s="333" t="s">
        <v>17</v>
      </c>
    </row>
    <row r="16" spans="1:51" ht="18" customHeight="1">
      <c r="A16" s="327">
        <v>10</v>
      </c>
      <c r="B16" s="328" t="s">
        <v>561</v>
      </c>
      <c r="C16" s="329" t="s">
        <v>173</v>
      </c>
      <c r="D16" s="330">
        <v>6.7</v>
      </c>
      <c r="E16" s="330">
        <v>2.5</v>
      </c>
      <c r="F16" s="330">
        <v>8.3</v>
      </c>
      <c r="G16" s="330">
        <v>3.5</v>
      </c>
      <c r="H16" s="330">
        <v>7.8</v>
      </c>
      <c r="I16" s="330">
        <v>3</v>
      </c>
      <c r="J16" s="330">
        <v>8.1</v>
      </c>
      <c r="K16" s="330">
        <v>3.5</v>
      </c>
      <c r="L16" s="330">
        <v>8.2</v>
      </c>
      <c r="M16" s="330">
        <v>3.5</v>
      </c>
      <c r="N16" s="330">
        <v>7.7</v>
      </c>
      <c r="O16" s="330">
        <v>3</v>
      </c>
      <c r="P16" s="330">
        <v>7.1</v>
      </c>
      <c r="Q16" s="330">
        <v>3</v>
      </c>
      <c r="R16" s="330">
        <v>7.9</v>
      </c>
      <c r="S16" s="330">
        <v>3</v>
      </c>
      <c r="T16" s="330">
        <v>8.4</v>
      </c>
      <c r="U16" s="330">
        <v>3.5</v>
      </c>
      <c r="V16" s="331">
        <f>(D16*3+F16*2+J16*2+L16*3+N16*3+P16*3+R16*2+T16*4)/22</f>
        <v>7.786363636363635</v>
      </c>
      <c r="W16" s="331">
        <f t="shared" si="0"/>
        <v>3.1818181818181817</v>
      </c>
      <c r="X16" s="330" t="s">
        <v>562</v>
      </c>
      <c r="Y16" s="332">
        <v>8</v>
      </c>
      <c r="Z16" s="332">
        <v>3.5</v>
      </c>
      <c r="AA16" s="332">
        <v>8.2</v>
      </c>
      <c r="AB16" s="332">
        <v>3.5</v>
      </c>
      <c r="AC16" s="332">
        <v>5.4</v>
      </c>
      <c r="AD16" s="332">
        <v>1.5</v>
      </c>
      <c r="AE16" s="332">
        <v>7.4</v>
      </c>
      <c r="AF16" s="332">
        <v>3</v>
      </c>
      <c r="AG16" s="332">
        <v>7.5</v>
      </c>
      <c r="AH16" s="332">
        <v>3</v>
      </c>
      <c r="AI16" s="332">
        <v>7.5</v>
      </c>
      <c r="AJ16" s="332">
        <v>3</v>
      </c>
      <c r="AK16" s="332">
        <v>7.8</v>
      </c>
      <c r="AL16" s="332">
        <v>3</v>
      </c>
      <c r="AM16" s="332">
        <v>4.5</v>
      </c>
      <c r="AN16" s="332">
        <v>1</v>
      </c>
      <c r="AO16" s="332">
        <v>7.2</v>
      </c>
      <c r="AP16" s="332">
        <v>3</v>
      </c>
      <c r="AQ16" s="332">
        <v>8.2</v>
      </c>
      <c r="AR16" s="332">
        <v>3.5</v>
      </c>
      <c r="AS16" s="332">
        <v>8.3</v>
      </c>
      <c r="AT16" s="332">
        <v>3.5</v>
      </c>
      <c r="AU16" s="331">
        <f t="shared" si="1"/>
        <v>7.292307692307692</v>
      </c>
      <c r="AV16" s="331">
        <f t="shared" si="1"/>
        <v>2.8653846153846154</v>
      </c>
      <c r="AW16" s="331">
        <f t="shared" si="2"/>
        <v>7.518749999999998</v>
      </c>
      <c r="AX16" s="331">
        <f t="shared" si="3"/>
        <v>2.9479166666666665</v>
      </c>
      <c r="AY16" s="333" t="s">
        <v>227</v>
      </c>
    </row>
    <row r="17" spans="1:51" ht="18" customHeight="1">
      <c r="A17" s="327">
        <v>11</v>
      </c>
      <c r="B17" s="328" t="s">
        <v>550</v>
      </c>
      <c r="C17" s="329" t="s">
        <v>563</v>
      </c>
      <c r="D17" s="1087" t="s">
        <v>313</v>
      </c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 t="s">
        <v>313</v>
      </c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1087"/>
      <c r="AL17" s="1087"/>
      <c r="AM17" s="1087"/>
      <c r="AN17" s="1087"/>
      <c r="AO17" s="1087"/>
      <c r="AP17" s="1087"/>
      <c r="AQ17" s="1087"/>
      <c r="AR17" s="1087"/>
      <c r="AS17" s="1087"/>
      <c r="AT17" s="1087"/>
      <c r="AU17" s="1087"/>
      <c r="AV17" s="1087"/>
      <c r="AW17" s="1087"/>
      <c r="AX17" s="330"/>
      <c r="AY17" s="333"/>
    </row>
    <row r="18" spans="1:51" ht="18" customHeight="1">
      <c r="A18" s="327">
        <v>12</v>
      </c>
      <c r="B18" s="328" t="s">
        <v>564</v>
      </c>
      <c r="C18" s="329" t="s">
        <v>235</v>
      </c>
      <c r="D18" s="330">
        <v>5.5</v>
      </c>
      <c r="E18" s="330">
        <v>2</v>
      </c>
      <c r="F18" s="330">
        <v>7.3</v>
      </c>
      <c r="G18" s="330">
        <v>3</v>
      </c>
      <c r="H18" s="330">
        <v>7</v>
      </c>
      <c r="I18" s="330">
        <v>3</v>
      </c>
      <c r="J18" s="330">
        <v>7.3</v>
      </c>
      <c r="K18" s="330">
        <v>3</v>
      </c>
      <c r="L18" s="330">
        <v>6.7</v>
      </c>
      <c r="M18" s="330">
        <v>2.5</v>
      </c>
      <c r="N18" s="330">
        <v>6.1</v>
      </c>
      <c r="O18" s="330">
        <v>2</v>
      </c>
      <c r="P18" s="330">
        <v>6.1</v>
      </c>
      <c r="Q18" s="330">
        <v>2</v>
      </c>
      <c r="R18" s="330">
        <v>7</v>
      </c>
      <c r="S18" s="330">
        <v>3</v>
      </c>
      <c r="T18" s="330">
        <v>6</v>
      </c>
      <c r="U18" s="330">
        <v>2</v>
      </c>
      <c r="V18" s="331">
        <f t="shared" si="0"/>
        <v>6.381818181818182</v>
      </c>
      <c r="W18" s="331">
        <f>(E18*3+G18*2+K18*2+M18*3+O18*3+Q18*3+S18*2+U18*4)/22</f>
        <v>2.340909090909091</v>
      </c>
      <c r="X18" s="330" t="s">
        <v>17</v>
      </c>
      <c r="Y18" s="332">
        <v>8</v>
      </c>
      <c r="Z18" s="332">
        <v>3.5</v>
      </c>
      <c r="AA18" s="332">
        <v>5.6</v>
      </c>
      <c r="AB18" s="332">
        <v>2</v>
      </c>
      <c r="AC18" s="332">
        <v>5.4</v>
      </c>
      <c r="AD18" s="332">
        <v>1.5</v>
      </c>
      <c r="AE18" s="332">
        <v>6</v>
      </c>
      <c r="AF18" s="332">
        <v>2</v>
      </c>
      <c r="AG18" s="332">
        <v>6.5</v>
      </c>
      <c r="AH18" s="332">
        <v>2.5</v>
      </c>
      <c r="AI18" s="332">
        <v>6.2</v>
      </c>
      <c r="AJ18" s="332">
        <v>2</v>
      </c>
      <c r="AK18" s="332">
        <v>6.9</v>
      </c>
      <c r="AL18" s="332">
        <v>2.5</v>
      </c>
      <c r="AM18" s="332">
        <v>5.4</v>
      </c>
      <c r="AN18" s="332">
        <v>1.5</v>
      </c>
      <c r="AO18" s="332">
        <v>7.1</v>
      </c>
      <c r="AP18" s="332">
        <v>3</v>
      </c>
      <c r="AQ18" s="332">
        <v>7.8</v>
      </c>
      <c r="AR18" s="332">
        <v>3</v>
      </c>
      <c r="AS18" s="332">
        <v>5.3</v>
      </c>
      <c r="AT18" s="332">
        <v>1.5</v>
      </c>
      <c r="AU18" s="331">
        <f aca="true" t="shared" si="4" ref="AU18:AV34">(AA18*3+AC18*2+AE18*4+AG18*3+AI18*2+AK18*3+AM18*2+AO18*3+AQ18*1+AS18*3)/26</f>
        <v>6.153846153846155</v>
      </c>
      <c r="AV18" s="331">
        <f t="shared" si="4"/>
        <v>2.1346153846153846</v>
      </c>
      <c r="AW18" s="331">
        <f t="shared" si="2"/>
        <v>6.258333333333334</v>
      </c>
      <c r="AX18" s="331">
        <f t="shared" si="3"/>
        <v>2.1770833333333335</v>
      </c>
      <c r="AY18" s="333" t="s">
        <v>17</v>
      </c>
    </row>
    <row r="19" spans="1:51" ht="18" customHeight="1">
      <c r="A19" s="327">
        <v>13</v>
      </c>
      <c r="B19" s="328" t="s">
        <v>565</v>
      </c>
      <c r="C19" s="329" t="s">
        <v>235</v>
      </c>
      <c r="D19" s="330">
        <v>7.9</v>
      </c>
      <c r="E19" s="330">
        <v>3</v>
      </c>
      <c r="F19" s="330">
        <v>8.3</v>
      </c>
      <c r="G19" s="330">
        <v>3.5</v>
      </c>
      <c r="H19" s="330">
        <v>7.4</v>
      </c>
      <c r="I19" s="330">
        <v>3</v>
      </c>
      <c r="J19" s="330">
        <v>7.5</v>
      </c>
      <c r="K19" s="330">
        <v>3</v>
      </c>
      <c r="L19" s="330">
        <v>6.9</v>
      </c>
      <c r="M19" s="330">
        <v>2.5</v>
      </c>
      <c r="N19" s="330">
        <v>7.3</v>
      </c>
      <c r="O19" s="330">
        <v>3</v>
      </c>
      <c r="P19" s="330">
        <v>8.9</v>
      </c>
      <c r="Q19" s="330">
        <v>4</v>
      </c>
      <c r="R19" s="330">
        <v>7.6</v>
      </c>
      <c r="S19" s="330">
        <v>3</v>
      </c>
      <c r="T19" s="330">
        <v>7.8</v>
      </c>
      <c r="U19" s="330">
        <v>3</v>
      </c>
      <c r="V19" s="331">
        <f t="shared" si="0"/>
        <v>7.7727272727272725</v>
      </c>
      <c r="W19" s="331">
        <f>(E19*3+G19*2+K19*2+M19*3+O19*3+Q19*3+S19*2+U19*4)/22</f>
        <v>3.1136363636363638</v>
      </c>
      <c r="X19" s="330" t="s">
        <v>562</v>
      </c>
      <c r="Y19" s="332">
        <v>6</v>
      </c>
      <c r="Z19" s="332">
        <v>2</v>
      </c>
      <c r="AA19" s="332">
        <v>7</v>
      </c>
      <c r="AB19" s="332">
        <v>3</v>
      </c>
      <c r="AC19" s="332">
        <v>5.3</v>
      </c>
      <c r="AD19" s="332">
        <v>1.5</v>
      </c>
      <c r="AE19" s="332">
        <v>7.4</v>
      </c>
      <c r="AF19" s="332">
        <v>3</v>
      </c>
      <c r="AG19" s="332">
        <v>5.5</v>
      </c>
      <c r="AH19" s="332">
        <v>2</v>
      </c>
      <c r="AI19" s="332">
        <v>6</v>
      </c>
      <c r="AJ19" s="332">
        <v>2</v>
      </c>
      <c r="AK19" s="332">
        <v>6.8</v>
      </c>
      <c r="AL19" s="332">
        <v>2.5</v>
      </c>
      <c r="AM19" s="332">
        <v>5.3</v>
      </c>
      <c r="AN19" s="332">
        <v>1.5</v>
      </c>
      <c r="AO19" s="332">
        <v>7</v>
      </c>
      <c r="AP19" s="332">
        <v>3</v>
      </c>
      <c r="AQ19" s="332">
        <v>8</v>
      </c>
      <c r="AR19" s="332">
        <v>3.5</v>
      </c>
      <c r="AS19" s="332">
        <v>8</v>
      </c>
      <c r="AT19" s="332">
        <v>3.5</v>
      </c>
      <c r="AU19" s="331">
        <f t="shared" si="4"/>
        <v>6.68076923076923</v>
      </c>
      <c r="AV19" s="331">
        <f t="shared" si="4"/>
        <v>2.5961538461538463</v>
      </c>
      <c r="AW19" s="331">
        <f t="shared" si="2"/>
        <v>7.1812499999999995</v>
      </c>
      <c r="AX19" s="331">
        <f t="shared" si="3"/>
        <v>2.7916666666666665</v>
      </c>
      <c r="AY19" s="333" t="s">
        <v>227</v>
      </c>
    </row>
    <row r="20" spans="1:51" ht="18" customHeight="1">
      <c r="A20" s="327">
        <v>14</v>
      </c>
      <c r="B20" s="328" t="s">
        <v>197</v>
      </c>
      <c r="C20" s="329" t="s">
        <v>210</v>
      </c>
      <c r="D20" s="330">
        <v>4.6</v>
      </c>
      <c r="E20" s="330">
        <v>1</v>
      </c>
      <c r="F20" s="330">
        <v>6.3</v>
      </c>
      <c r="G20" s="330">
        <v>2</v>
      </c>
      <c r="H20" s="330">
        <v>7.2</v>
      </c>
      <c r="I20" s="330">
        <v>3</v>
      </c>
      <c r="J20" s="330">
        <v>6.9</v>
      </c>
      <c r="K20" s="330">
        <v>2.5</v>
      </c>
      <c r="L20" s="330">
        <v>7</v>
      </c>
      <c r="M20" s="330">
        <v>3</v>
      </c>
      <c r="N20" s="330">
        <v>5.4</v>
      </c>
      <c r="O20" s="330">
        <v>1.5</v>
      </c>
      <c r="P20" s="330">
        <v>6.7</v>
      </c>
      <c r="Q20" s="330">
        <v>2.5</v>
      </c>
      <c r="R20" s="330">
        <v>5.8</v>
      </c>
      <c r="S20" s="330">
        <v>2</v>
      </c>
      <c r="T20" s="330">
        <v>5.4</v>
      </c>
      <c r="U20" s="330">
        <v>1.5</v>
      </c>
      <c r="V20" s="331">
        <f t="shared" si="0"/>
        <v>5.9409090909090905</v>
      </c>
      <c r="W20" s="331">
        <f t="shared" si="0"/>
        <v>1.9545454545454546</v>
      </c>
      <c r="X20" s="330" t="s">
        <v>555</v>
      </c>
      <c r="Y20" s="332">
        <v>6</v>
      </c>
      <c r="Z20" s="332">
        <v>2</v>
      </c>
      <c r="AA20" s="332">
        <v>4.5</v>
      </c>
      <c r="AB20" s="332">
        <v>1</v>
      </c>
      <c r="AC20" s="332">
        <v>5.1</v>
      </c>
      <c r="AD20" s="332">
        <v>1.5</v>
      </c>
      <c r="AE20" s="332">
        <v>4</v>
      </c>
      <c r="AF20" s="332">
        <v>1</v>
      </c>
      <c r="AG20" s="332">
        <v>5.6</v>
      </c>
      <c r="AH20" s="332">
        <v>2</v>
      </c>
      <c r="AI20" s="332">
        <v>5.9</v>
      </c>
      <c r="AJ20" s="332">
        <v>2</v>
      </c>
      <c r="AK20" s="332">
        <v>6</v>
      </c>
      <c r="AL20" s="332">
        <v>2</v>
      </c>
      <c r="AM20" s="332">
        <v>3.9</v>
      </c>
      <c r="AN20" s="332">
        <v>0</v>
      </c>
      <c r="AO20" s="332">
        <v>7</v>
      </c>
      <c r="AP20" s="332">
        <v>3</v>
      </c>
      <c r="AQ20" s="332">
        <v>7</v>
      </c>
      <c r="AR20" s="332">
        <v>3</v>
      </c>
      <c r="AS20" s="332">
        <v>8.7</v>
      </c>
      <c r="AT20" s="332">
        <v>4</v>
      </c>
      <c r="AU20" s="331">
        <f t="shared" si="4"/>
        <v>5.699999999999999</v>
      </c>
      <c r="AV20" s="331">
        <f t="shared" si="4"/>
        <v>1.9230769230769231</v>
      </c>
      <c r="AW20" s="331">
        <f t="shared" si="2"/>
        <v>5.810416666666668</v>
      </c>
      <c r="AX20" s="331">
        <f t="shared" si="3"/>
        <v>1.8958333333333333</v>
      </c>
      <c r="AY20" s="333" t="s">
        <v>286</v>
      </c>
    </row>
    <row r="21" spans="1:51" ht="18" customHeight="1">
      <c r="A21" s="327">
        <v>15</v>
      </c>
      <c r="B21" s="328" t="s">
        <v>566</v>
      </c>
      <c r="C21" s="329" t="s">
        <v>211</v>
      </c>
      <c r="D21" s="330">
        <v>6.3</v>
      </c>
      <c r="E21" s="330">
        <v>2</v>
      </c>
      <c r="F21" s="330">
        <v>6.9</v>
      </c>
      <c r="G21" s="330">
        <v>2.5</v>
      </c>
      <c r="H21" s="330">
        <v>7.2</v>
      </c>
      <c r="I21" s="330">
        <v>3</v>
      </c>
      <c r="J21" s="330">
        <v>6.9</v>
      </c>
      <c r="K21" s="330">
        <v>2.5</v>
      </c>
      <c r="L21" s="330">
        <v>6.4</v>
      </c>
      <c r="M21" s="330">
        <v>2</v>
      </c>
      <c r="N21" s="330">
        <v>6.4</v>
      </c>
      <c r="O21" s="330">
        <v>2</v>
      </c>
      <c r="P21" s="330">
        <v>5.3</v>
      </c>
      <c r="Q21" s="330">
        <v>1.5</v>
      </c>
      <c r="R21" s="330">
        <v>5.9</v>
      </c>
      <c r="S21" s="330">
        <v>2</v>
      </c>
      <c r="T21" s="330">
        <v>6.9</v>
      </c>
      <c r="U21" s="330">
        <v>2.5</v>
      </c>
      <c r="V21" s="331">
        <f t="shared" si="0"/>
        <v>6.372727272727274</v>
      </c>
      <c r="W21" s="331">
        <f t="shared" si="0"/>
        <v>2.1136363636363638</v>
      </c>
      <c r="X21" s="330" t="s">
        <v>17</v>
      </c>
      <c r="Y21" s="332">
        <v>6</v>
      </c>
      <c r="Z21" s="332">
        <v>2</v>
      </c>
      <c r="AA21" s="332">
        <v>5.7</v>
      </c>
      <c r="AB21" s="332">
        <v>2</v>
      </c>
      <c r="AC21" s="332">
        <v>5.3</v>
      </c>
      <c r="AD21" s="332">
        <v>1.5</v>
      </c>
      <c r="AE21" s="332">
        <v>4.3</v>
      </c>
      <c r="AF21" s="332">
        <v>1</v>
      </c>
      <c r="AG21" s="332">
        <v>5.6</v>
      </c>
      <c r="AH21" s="332">
        <v>2</v>
      </c>
      <c r="AI21" s="332">
        <v>5.4</v>
      </c>
      <c r="AJ21" s="332">
        <v>1.5</v>
      </c>
      <c r="AK21" s="332">
        <v>5.9</v>
      </c>
      <c r="AL21" s="332">
        <v>2</v>
      </c>
      <c r="AM21" s="332">
        <v>3.3</v>
      </c>
      <c r="AN21" s="332">
        <v>0</v>
      </c>
      <c r="AO21" s="332">
        <v>6.1</v>
      </c>
      <c r="AP21" s="332">
        <v>2</v>
      </c>
      <c r="AQ21" s="332">
        <v>7</v>
      </c>
      <c r="AR21" s="332">
        <v>3</v>
      </c>
      <c r="AS21" s="332">
        <v>6.3</v>
      </c>
      <c r="AT21" s="332">
        <v>2</v>
      </c>
      <c r="AU21" s="331">
        <f t="shared" si="4"/>
        <v>5.423076923076923</v>
      </c>
      <c r="AV21" s="331">
        <f t="shared" si="4"/>
        <v>1.6538461538461537</v>
      </c>
      <c r="AW21" s="331">
        <f t="shared" si="2"/>
        <v>5.858333333333332</v>
      </c>
      <c r="AX21" s="331">
        <f t="shared" si="3"/>
        <v>1.8229166666666667</v>
      </c>
      <c r="AY21" s="333" t="s">
        <v>286</v>
      </c>
    </row>
    <row r="22" spans="1:51" ht="18" customHeight="1">
      <c r="A22" s="327">
        <v>16</v>
      </c>
      <c r="B22" s="328" t="s">
        <v>202</v>
      </c>
      <c r="C22" s="329" t="s">
        <v>121</v>
      </c>
      <c r="D22" s="330">
        <v>5.7</v>
      </c>
      <c r="E22" s="330">
        <v>2</v>
      </c>
      <c r="F22" s="330">
        <v>6.4</v>
      </c>
      <c r="G22" s="330">
        <v>2</v>
      </c>
      <c r="H22" s="330">
        <v>7.8</v>
      </c>
      <c r="I22" s="330">
        <v>3</v>
      </c>
      <c r="J22" s="330">
        <v>7.3</v>
      </c>
      <c r="K22" s="330">
        <v>3</v>
      </c>
      <c r="L22" s="330">
        <v>6.7</v>
      </c>
      <c r="M22" s="330">
        <v>2.5</v>
      </c>
      <c r="N22" s="330">
        <v>5.6</v>
      </c>
      <c r="O22" s="330">
        <v>2</v>
      </c>
      <c r="P22" s="330">
        <v>4.8</v>
      </c>
      <c r="Q22" s="330">
        <v>1</v>
      </c>
      <c r="R22" s="330">
        <v>7.2</v>
      </c>
      <c r="S22" s="330">
        <v>3</v>
      </c>
      <c r="T22" s="330">
        <v>5</v>
      </c>
      <c r="U22" s="330">
        <v>1.5</v>
      </c>
      <c r="V22" s="331">
        <f t="shared" si="0"/>
        <v>5.918181818181818</v>
      </c>
      <c r="W22" s="331">
        <f t="shared" si="0"/>
        <v>2.022727272727273</v>
      </c>
      <c r="X22" s="330" t="s">
        <v>555</v>
      </c>
      <c r="Y22" s="332">
        <v>7</v>
      </c>
      <c r="Z22" s="332">
        <v>3</v>
      </c>
      <c r="AA22" s="332">
        <v>5.2</v>
      </c>
      <c r="AB22" s="332">
        <v>1.5</v>
      </c>
      <c r="AC22" s="332">
        <v>5.3</v>
      </c>
      <c r="AD22" s="332">
        <v>1.5</v>
      </c>
      <c r="AE22" s="332">
        <v>5.2</v>
      </c>
      <c r="AF22" s="332">
        <v>1.5</v>
      </c>
      <c r="AG22" s="332">
        <v>6.3</v>
      </c>
      <c r="AH22" s="332">
        <v>2</v>
      </c>
      <c r="AI22" s="332">
        <v>6.5</v>
      </c>
      <c r="AJ22" s="332">
        <v>2.5</v>
      </c>
      <c r="AK22" s="332">
        <v>6.1</v>
      </c>
      <c r="AL22" s="332">
        <v>2</v>
      </c>
      <c r="AM22" s="332">
        <v>3.4</v>
      </c>
      <c r="AN22" s="332">
        <v>0</v>
      </c>
      <c r="AO22" s="332">
        <v>6.1</v>
      </c>
      <c r="AP22" s="332">
        <v>2</v>
      </c>
      <c r="AQ22" s="332">
        <v>7.4</v>
      </c>
      <c r="AR22" s="332">
        <v>3</v>
      </c>
      <c r="AS22" s="332">
        <v>5.7</v>
      </c>
      <c r="AT22" s="332">
        <v>2</v>
      </c>
      <c r="AU22" s="331">
        <f t="shared" si="4"/>
        <v>5.646153846153846</v>
      </c>
      <c r="AV22" s="331">
        <f t="shared" si="4"/>
        <v>1.75</v>
      </c>
      <c r="AW22" s="331">
        <f t="shared" si="2"/>
        <v>5.770833333333333</v>
      </c>
      <c r="AX22" s="331">
        <f t="shared" si="3"/>
        <v>1.8333333333333333</v>
      </c>
      <c r="AY22" s="333" t="s">
        <v>286</v>
      </c>
    </row>
    <row r="23" spans="1:51" ht="18" customHeight="1">
      <c r="A23" s="327">
        <v>17</v>
      </c>
      <c r="B23" s="328" t="s">
        <v>567</v>
      </c>
      <c r="C23" s="329" t="s">
        <v>238</v>
      </c>
      <c r="D23" s="330">
        <v>6</v>
      </c>
      <c r="E23" s="330">
        <v>2</v>
      </c>
      <c r="F23" s="330">
        <v>7.9</v>
      </c>
      <c r="G23" s="330">
        <v>3</v>
      </c>
      <c r="H23" s="330">
        <v>7.8</v>
      </c>
      <c r="I23" s="330">
        <v>3</v>
      </c>
      <c r="J23" s="330">
        <v>7.3</v>
      </c>
      <c r="K23" s="330">
        <v>3</v>
      </c>
      <c r="L23" s="330">
        <v>6.7</v>
      </c>
      <c r="M23" s="330">
        <v>2.5</v>
      </c>
      <c r="N23" s="330">
        <v>6.8</v>
      </c>
      <c r="O23" s="330">
        <v>2.5</v>
      </c>
      <c r="P23" s="330">
        <v>5</v>
      </c>
      <c r="Q23" s="330">
        <v>1.5</v>
      </c>
      <c r="R23" s="330">
        <v>5.8</v>
      </c>
      <c r="S23" s="330">
        <v>2</v>
      </c>
      <c r="T23" s="330">
        <v>7</v>
      </c>
      <c r="U23" s="330">
        <v>3</v>
      </c>
      <c r="V23" s="331">
        <f t="shared" si="0"/>
        <v>6.5227272727272725</v>
      </c>
      <c r="W23" s="331">
        <f t="shared" si="0"/>
        <v>2.4318181818181817</v>
      </c>
      <c r="X23" s="330" t="s">
        <v>17</v>
      </c>
      <c r="Y23" s="332">
        <v>6</v>
      </c>
      <c r="Z23" s="332">
        <v>2</v>
      </c>
      <c r="AA23" s="332">
        <v>6.2</v>
      </c>
      <c r="AB23" s="332">
        <v>2</v>
      </c>
      <c r="AC23" s="332">
        <v>5.2</v>
      </c>
      <c r="AD23" s="332">
        <v>1.5</v>
      </c>
      <c r="AE23" s="332">
        <v>5</v>
      </c>
      <c r="AF23" s="332">
        <v>1.5</v>
      </c>
      <c r="AG23" s="332">
        <v>5.6</v>
      </c>
      <c r="AH23" s="332">
        <v>2</v>
      </c>
      <c r="AI23" s="332">
        <v>5.5</v>
      </c>
      <c r="AJ23" s="332">
        <v>2</v>
      </c>
      <c r="AK23" s="332">
        <v>6</v>
      </c>
      <c r="AL23" s="332">
        <v>2</v>
      </c>
      <c r="AM23" s="332">
        <v>3.3</v>
      </c>
      <c r="AN23" s="332">
        <v>0</v>
      </c>
      <c r="AO23" s="332">
        <v>6.1</v>
      </c>
      <c r="AP23" s="332">
        <v>2</v>
      </c>
      <c r="AQ23" s="332">
        <v>7.8</v>
      </c>
      <c r="AR23" s="332">
        <v>3</v>
      </c>
      <c r="AS23" s="332">
        <v>7.1</v>
      </c>
      <c r="AT23" s="332">
        <v>3</v>
      </c>
      <c r="AU23" s="331">
        <f t="shared" si="4"/>
        <v>5.723076923076922</v>
      </c>
      <c r="AV23" s="331">
        <f t="shared" si="4"/>
        <v>1.8846153846153846</v>
      </c>
      <c r="AW23" s="331">
        <f t="shared" si="2"/>
        <v>6.089583333333334</v>
      </c>
      <c r="AX23" s="331">
        <f t="shared" si="3"/>
        <v>2.09375</v>
      </c>
      <c r="AY23" s="333" t="s">
        <v>17</v>
      </c>
    </row>
    <row r="24" spans="1:51" ht="18" customHeight="1">
      <c r="A24" s="327">
        <v>18</v>
      </c>
      <c r="B24" s="328" t="s">
        <v>568</v>
      </c>
      <c r="C24" s="329" t="s">
        <v>238</v>
      </c>
      <c r="D24" s="330">
        <v>7.2</v>
      </c>
      <c r="E24" s="330">
        <v>3</v>
      </c>
      <c r="F24" s="330">
        <v>7.2</v>
      </c>
      <c r="G24" s="330">
        <v>3</v>
      </c>
      <c r="H24" s="330">
        <v>7.6</v>
      </c>
      <c r="I24" s="330">
        <v>3</v>
      </c>
      <c r="J24" s="330">
        <v>8.1</v>
      </c>
      <c r="K24" s="330">
        <v>3.5</v>
      </c>
      <c r="L24" s="330">
        <v>6.9</v>
      </c>
      <c r="M24" s="330">
        <v>2.5</v>
      </c>
      <c r="N24" s="330">
        <v>7</v>
      </c>
      <c r="O24" s="330">
        <v>3</v>
      </c>
      <c r="P24" s="330">
        <v>8.5</v>
      </c>
      <c r="Q24" s="330">
        <v>4</v>
      </c>
      <c r="R24" s="330">
        <v>6.6</v>
      </c>
      <c r="S24" s="330">
        <v>2.5</v>
      </c>
      <c r="T24" s="330">
        <v>7.7</v>
      </c>
      <c r="U24" s="330">
        <v>3</v>
      </c>
      <c r="V24" s="331">
        <f t="shared" si="0"/>
        <v>7.427272727272728</v>
      </c>
      <c r="W24" s="331">
        <f t="shared" si="0"/>
        <v>3.0681818181818183</v>
      </c>
      <c r="X24" s="330" t="s">
        <v>562</v>
      </c>
      <c r="Y24" s="332">
        <v>7</v>
      </c>
      <c r="Z24" s="332">
        <v>3</v>
      </c>
      <c r="AA24" s="332">
        <v>6.1</v>
      </c>
      <c r="AB24" s="332">
        <v>2</v>
      </c>
      <c r="AC24" s="332">
        <v>5.4</v>
      </c>
      <c r="AD24" s="332">
        <v>1.5</v>
      </c>
      <c r="AE24" s="332">
        <v>6.8</v>
      </c>
      <c r="AF24" s="332">
        <v>2.5</v>
      </c>
      <c r="AG24" s="332">
        <v>7</v>
      </c>
      <c r="AH24" s="332">
        <v>3</v>
      </c>
      <c r="AI24" s="332">
        <v>6.5</v>
      </c>
      <c r="AJ24" s="332">
        <v>2.5</v>
      </c>
      <c r="AK24" s="332">
        <v>6.7</v>
      </c>
      <c r="AL24" s="332">
        <v>2.5</v>
      </c>
      <c r="AM24" s="332">
        <v>5.3</v>
      </c>
      <c r="AN24" s="332">
        <v>1.5</v>
      </c>
      <c r="AO24" s="332">
        <v>7.1</v>
      </c>
      <c r="AP24" s="332">
        <v>3</v>
      </c>
      <c r="AQ24" s="332">
        <v>7.8</v>
      </c>
      <c r="AR24" s="332">
        <v>3</v>
      </c>
      <c r="AS24" s="332">
        <v>8.7</v>
      </c>
      <c r="AT24" s="332">
        <v>4</v>
      </c>
      <c r="AU24" s="331">
        <f t="shared" si="4"/>
        <v>6.776923076923078</v>
      </c>
      <c r="AV24" s="331">
        <f t="shared" si="4"/>
        <v>2.5961538461538463</v>
      </c>
      <c r="AW24" s="331">
        <f t="shared" si="2"/>
        <v>7.075000000000002</v>
      </c>
      <c r="AX24" s="331">
        <f t="shared" si="3"/>
        <v>2.75</v>
      </c>
      <c r="AY24" s="333" t="s">
        <v>227</v>
      </c>
    </row>
    <row r="25" spans="1:51" ht="18" customHeight="1">
      <c r="A25" s="327">
        <v>19</v>
      </c>
      <c r="B25" s="328" t="s">
        <v>569</v>
      </c>
      <c r="C25" s="329" t="s">
        <v>570</v>
      </c>
      <c r="D25" s="330">
        <v>7.3</v>
      </c>
      <c r="E25" s="330">
        <v>3</v>
      </c>
      <c r="F25" s="330">
        <v>7.9</v>
      </c>
      <c r="G25" s="330">
        <v>3</v>
      </c>
      <c r="H25" s="330">
        <v>7</v>
      </c>
      <c r="I25" s="330">
        <v>3</v>
      </c>
      <c r="J25" s="330">
        <v>8.1</v>
      </c>
      <c r="K25" s="330">
        <v>3.5</v>
      </c>
      <c r="L25" s="330">
        <v>7.6</v>
      </c>
      <c r="M25" s="330">
        <v>3</v>
      </c>
      <c r="N25" s="330">
        <v>7.7</v>
      </c>
      <c r="O25" s="330">
        <v>3</v>
      </c>
      <c r="P25" s="330">
        <v>6.5</v>
      </c>
      <c r="Q25" s="330">
        <v>2.5</v>
      </c>
      <c r="R25" s="330">
        <v>5.8</v>
      </c>
      <c r="S25" s="330">
        <v>2</v>
      </c>
      <c r="T25" s="330">
        <v>8.3</v>
      </c>
      <c r="U25" s="330">
        <v>3.5</v>
      </c>
      <c r="V25" s="331">
        <f>(D25*3+F25*2+J25*2+L25*3+N25*3+P25*3+R25*2+T25*4)/22</f>
        <v>7.45909090909091</v>
      </c>
      <c r="W25" s="331">
        <f t="shared" si="0"/>
        <v>2.977272727272727</v>
      </c>
      <c r="X25" s="330" t="s">
        <v>562</v>
      </c>
      <c r="Y25" s="332">
        <v>8</v>
      </c>
      <c r="Z25" s="332">
        <v>3.5</v>
      </c>
      <c r="AA25" s="332">
        <v>7</v>
      </c>
      <c r="AB25" s="332">
        <v>3</v>
      </c>
      <c r="AC25" s="332">
        <v>5.8</v>
      </c>
      <c r="AD25" s="332">
        <v>2</v>
      </c>
      <c r="AE25" s="332">
        <v>6.8</v>
      </c>
      <c r="AF25" s="332">
        <v>2.5</v>
      </c>
      <c r="AG25" s="332">
        <v>8</v>
      </c>
      <c r="AH25" s="332">
        <v>3.5</v>
      </c>
      <c r="AI25" s="332">
        <v>7.2</v>
      </c>
      <c r="AJ25" s="332">
        <v>3</v>
      </c>
      <c r="AK25" s="332">
        <v>6.6</v>
      </c>
      <c r="AL25" s="332">
        <v>2.5</v>
      </c>
      <c r="AM25" s="332">
        <v>5.2</v>
      </c>
      <c r="AN25" s="332">
        <v>1.5</v>
      </c>
      <c r="AO25" s="332">
        <v>6.5</v>
      </c>
      <c r="AP25" s="332">
        <v>2.5</v>
      </c>
      <c r="AQ25" s="332">
        <v>7.8</v>
      </c>
      <c r="AR25" s="332">
        <v>3</v>
      </c>
      <c r="AS25" s="332">
        <v>8.1</v>
      </c>
      <c r="AT25" s="332">
        <v>3.5</v>
      </c>
      <c r="AU25" s="331">
        <f t="shared" si="4"/>
        <v>6.923076923076923</v>
      </c>
      <c r="AV25" s="331">
        <f t="shared" si="4"/>
        <v>2.730769230769231</v>
      </c>
      <c r="AW25" s="331">
        <f t="shared" si="2"/>
        <v>7.16875</v>
      </c>
      <c r="AX25" s="331">
        <f t="shared" si="3"/>
        <v>2.7708333333333335</v>
      </c>
      <c r="AY25" s="333" t="s">
        <v>227</v>
      </c>
    </row>
    <row r="26" spans="1:51" ht="18" customHeight="1">
      <c r="A26" s="327">
        <v>20</v>
      </c>
      <c r="B26" s="328" t="s">
        <v>384</v>
      </c>
      <c r="C26" s="329" t="s">
        <v>571</v>
      </c>
      <c r="D26" s="330">
        <v>7</v>
      </c>
      <c r="E26" s="330">
        <v>3</v>
      </c>
      <c r="F26" s="330">
        <v>7.3</v>
      </c>
      <c r="G26" s="330">
        <v>3</v>
      </c>
      <c r="H26" s="330">
        <v>7.2</v>
      </c>
      <c r="I26" s="330">
        <v>3</v>
      </c>
      <c r="J26" s="330">
        <v>7.3</v>
      </c>
      <c r="K26" s="330">
        <v>3</v>
      </c>
      <c r="L26" s="330">
        <v>6.7</v>
      </c>
      <c r="M26" s="330">
        <v>2.5</v>
      </c>
      <c r="N26" s="330">
        <v>6</v>
      </c>
      <c r="O26" s="330">
        <v>2</v>
      </c>
      <c r="P26" s="330">
        <v>7.7</v>
      </c>
      <c r="Q26" s="330">
        <v>3</v>
      </c>
      <c r="R26" s="330">
        <v>5.1</v>
      </c>
      <c r="S26" s="330">
        <v>1.5</v>
      </c>
      <c r="T26" s="330">
        <v>6.6</v>
      </c>
      <c r="U26" s="330">
        <v>2.5</v>
      </c>
      <c r="V26" s="331">
        <f t="shared" si="0"/>
        <v>6.7272727272727275</v>
      </c>
      <c r="W26" s="331">
        <f t="shared" si="0"/>
        <v>2.5681818181818183</v>
      </c>
      <c r="X26" s="330" t="s">
        <v>562</v>
      </c>
      <c r="Y26" s="332">
        <v>8</v>
      </c>
      <c r="Z26" s="332">
        <v>3.5</v>
      </c>
      <c r="AA26" s="332">
        <v>6.1</v>
      </c>
      <c r="AB26" s="332">
        <v>2</v>
      </c>
      <c r="AC26" s="332">
        <v>5.7</v>
      </c>
      <c r="AD26" s="332">
        <v>2</v>
      </c>
      <c r="AE26" s="332">
        <v>6.6</v>
      </c>
      <c r="AF26" s="332">
        <v>2.5</v>
      </c>
      <c r="AG26" s="332">
        <v>6.7</v>
      </c>
      <c r="AH26" s="332">
        <v>2.5</v>
      </c>
      <c r="AI26" s="332">
        <v>5.7</v>
      </c>
      <c r="AJ26" s="332">
        <v>2</v>
      </c>
      <c r="AK26" s="332">
        <v>6.8</v>
      </c>
      <c r="AL26" s="332">
        <v>2.5</v>
      </c>
      <c r="AM26" s="332">
        <v>5.3</v>
      </c>
      <c r="AN26" s="332">
        <v>1.5</v>
      </c>
      <c r="AO26" s="332">
        <v>7.1</v>
      </c>
      <c r="AP26" s="332">
        <v>3</v>
      </c>
      <c r="AQ26" s="332">
        <v>7.2</v>
      </c>
      <c r="AR26" s="332">
        <v>3</v>
      </c>
      <c r="AS26" s="332">
        <v>8.9</v>
      </c>
      <c r="AT26" s="332">
        <v>4</v>
      </c>
      <c r="AU26" s="331">
        <f t="shared" si="4"/>
        <v>6.684615384615383</v>
      </c>
      <c r="AV26" s="331">
        <f t="shared" si="4"/>
        <v>2.5384615384615383</v>
      </c>
      <c r="AW26" s="331">
        <f t="shared" si="2"/>
        <v>6.704166666666667</v>
      </c>
      <c r="AX26" s="331">
        <f t="shared" si="3"/>
        <v>2.5</v>
      </c>
      <c r="AY26" s="333" t="s">
        <v>227</v>
      </c>
    </row>
    <row r="27" spans="1:51" ht="18" customHeight="1">
      <c r="A27" s="327">
        <v>21</v>
      </c>
      <c r="B27" s="328" t="s">
        <v>572</v>
      </c>
      <c r="C27" s="329" t="s">
        <v>214</v>
      </c>
      <c r="D27" s="330">
        <v>5.6</v>
      </c>
      <c r="E27" s="330">
        <v>2</v>
      </c>
      <c r="F27" s="330">
        <v>8.1</v>
      </c>
      <c r="G27" s="330">
        <v>3.5</v>
      </c>
      <c r="H27" s="330">
        <v>7.4</v>
      </c>
      <c r="I27" s="330">
        <v>3</v>
      </c>
      <c r="J27" s="330">
        <v>8.1</v>
      </c>
      <c r="K27" s="330">
        <v>3.5</v>
      </c>
      <c r="L27" s="330">
        <v>7.6</v>
      </c>
      <c r="M27" s="330">
        <v>3</v>
      </c>
      <c r="N27" s="330">
        <v>7.2</v>
      </c>
      <c r="O27" s="330">
        <v>3</v>
      </c>
      <c r="P27" s="330">
        <v>5</v>
      </c>
      <c r="Q27" s="330">
        <v>1.5</v>
      </c>
      <c r="R27" s="330">
        <v>4.2</v>
      </c>
      <c r="S27" s="330">
        <v>1</v>
      </c>
      <c r="T27" s="330">
        <v>7.3</v>
      </c>
      <c r="U27" s="330">
        <v>3</v>
      </c>
      <c r="V27" s="331">
        <f t="shared" si="0"/>
        <v>6.645454545454545</v>
      </c>
      <c r="W27" s="331">
        <f t="shared" si="0"/>
        <v>2.5681818181818183</v>
      </c>
      <c r="X27" s="330" t="s">
        <v>562</v>
      </c>
      <c r="Y27" s="332">
        <v>6</v>
      </c>
      <c r="Z27" s="332">
        <v>2</v>
      </c>
      <c r="AA27" s="332">
        <v>6.7</v>
      </c>
      <c r="AB27" s="332">
        <v>2.5</v>
      </c>
      <c r="AC27" s="332">
        <v>5.5</v>
      </c>
      <c r="AD27" s="332">
        <v>2</v>
      </c>
      <c r="AE27" s="332">
        <v>5.3</v>
      </c>
      <c r="AF27" s="332">
        <v>1.5</v>
      </c>
      <c r="AG27" s="332">
        <v>4.1</v>
      </c>
      <c r="AH27" s="332">
        <v>1</v>
      </c>
      <c r="AI27" s="332">
        <v>7.1</v>
      </c>
      <c r="AJ27" s="332">
        <v>3</v>
      </c>
      <c r="AK27" s="332">
        <v>6.3</v>
      </c>
      <c r="AL27" s="332">
        <v>2</v>
      </c>
      <c r="AM27" s="332">
        <v>3.5</v>
      </c>
      <c r="AN27" s="332">
        <v>0</v>
      </c>
      <c r="AO27" s="332">
        <v>7.2</v>
      </c>
      <c r="AP27" s="332">
        <v>3</v>
      </c>
      <c r="AQ27" s="332">
        <v>7</v>
      </c>
      <c r="AR27" s="332">
        <v>3</v>
      </c>
      <c r="AS27" s="332">
        <v>4.7</v>
      </c>
      <c r="AT27" s="332">
        <v>1</v>
      </c>
      <c r="AU27" s="331">
        <f t="shared" si="4"/>
        <v>5.669230769230769</v>
      </c>
      <c r="AV27" s="331">
        <f t="shared" si="4"/>
        <v>1.8269230769230769</v>
      </c>
      <c r="AW27" s="331">
        <f t="shared" si="2"/>
        <v>6.116666666666667</v>
      </c>
      <c r="AX27" s="331">
        <f t="shared" si="3"/>
        <v>2.1458333333333335</v>
      </c>
      <c r="AY27" s="333" t="s">
        <v>17</v>
      </c>
    </row>
    <row r="28" spans="1:51" ht="18" customHeight="1">
      <c r="A28" s="327">
        <v>22</v>
      </c>
      <c r="B28" s="328" t="s">
        <v>573</v>
      </c>
      <c r="C28" s="329" t="s">
        <v>214</v>
      </c>
      <c r="D28" s="330">
        <v>4.3</v>
      </c>
      <c r="E28" s="330">
        <v>1</v>
      </c>
      <c r="F28" s="330">
        <v>6.9</v>
      </c>
      <c r="G28" s="330">
        <v>2.5</v>
      </c>
      <c r="H28" s="330">
        <v>7.4</v>
      </c>
      <c r="I28" s="330">
        <v>3</v>
      </c>
      <c r="J28" s="330">
        <v>6.9</v>
      </c>
      <c r="K28" s="330">
        <v>2.5</v>
      </c>
      <c r="L28" s="330">
        <v>6.3</v>
      </c>
      <c r="M28" s="330">
        <v>2</v>
      </c>
      <c r="N28" s="330">
        <v>5.6</v>
      </c>
      <c r="O28" s="330">
        <v>2</v>
      </c>
      <c r="P28" s="330">
        <v>5.8</v>
      </c>
      <c r="Q28" s="330">
        <v>2</v>
      </c>
      <c r="R28" s="330">
        <v>5.7</v>
      </c>
      <c r="S28" s="330">
        <v>2</v>
      </c>
      <c r="T28" s="330">
        <v>5</v>
      </c>
      <c r="U28" s="330">
        <v>1.5</v>
      </c>
      <c r="V28" s="331">
        <f t="shared" si="0"/>
        <v>5.681818181818182</v>
      </c>
      <c r="W28" s="331">
        <f t="shared" si="0"/>
        <v>1.8636363636363635</v>
      </c>
      <c r="X28" s="330" t="s">
        <v>555</v>
      </c>
      <c r="Y28" s="332">
        <v>0</v>
      </c>
      <c r="Z28" s="332">
        <v>0</v>
      </c>
      <c r="AA28" s="332">
        <v>5.3</v>
      </c>
      <c r="AB28" s="332">
        <v>1.5</v>
      </c>
      <c r="AC28" s="332">
        <v>0</v>
      </c>
      <c r="AD28" s="332">
        <v>0</v>
      </c>
      <c r="AE28" s="332">
        <v>4</v>
      </c>
      <c r="AF28" s="332">
        <v>1</v>
      </c>
      <c r="AG28" s="332">
        <v>5.2</v>
      </c>
      <c r="AH28" s="332">
        <v>1.5</v>
      </c>
      <c r="AI28" s="332">
        <v>2.2</v>
      </c>
      <c r="AJ28" s="332">
        <v>0</v>
      </c>
      <c r="AK28" s="332">
        <v>6.3</v>
      </c>
      <c r="AL28" s="332">
        <v>2</v>
      </c>
      <c r="AM28" s="332">
        <v>3.4</v>
      </c>
      <c r="AN28" s="332">
        <v>0</v>
      </c>
      <c r="AO28" s="332">
        <v>6.4</v>
      </c>
      <c r="AP28" s="332">
        <v>2</v>
      </c>
      <c r="AQ28" s="332">
        <v>7.4</v>
      </c>
      <c r="AR28" s="332">
        <v>3</v>
      </c>
      <c r="AS28" s="332">
        <v>8.1</v>
      </c>
      <c r="AT28" s="332">
        <v>3.5</v>
      </c>
      <c r="AU28" s="331">
        <f t="shared" si="4"/>
        <v>4.9423076923076925</v>
      </c>
      <c r="AV28" s="331">
        <f t="shared" si="4"/>
        <v>1.4807692307692308</v>
      </c>
      <c r="AW28" s="331">
        <f t="shared" si="2"/>
        <v>5.28125</v>
      </c>
      <c r="AX28" s="331">
        <f t="shared" si="3"/>
        <v>1.625</v>
      </c>
      <c r="AY28" s="333" t="s">
        <v>286</v>
      </c>
    </row>
    <row r="29" spans="1:51" ht="18" customHeight="1">
      <c r="A29" s="327">
        <v>23</v>
      </c>
      <c r="B29" s="328" t="s">
        <v>574</v>
      </c>
      <c r="C29" s="329" t="s">
        <v>318</v>
      </c>
      <c r="D29" s="330">
        <v>8.3</v>
      </c>
      <c r="E29" s="330">
        <v>3.5</v>
      </c>
      <c r="F29" s="330">
        <v>8.1</v>
      </c>
      <c r="G29" s="330">
        <v>3.5</v>
      </c>
      <c r="H29" s="330">
        <v>7.8</v>
      </c>
      <c r="I29" s="330">
        <v>3</v>
      </c>
      <c r="J29" s="330">
        <v>8.7</v>
      </c>
      <c r="K29" s="330">
        <v>4</v>
      </c>
      <c r="L29" s="330">
        <v>6.9</v>
      </c>
      <c r="M29" s="330">
        <v>2.5</v>
      </c>
      <c r="N29" s="330">
        <v>7.6</v>
      </c>
      <c r="O29" s="330">
        <v>3</v>
      </c>
      <c r="P29" s="330">
        <v>9.5</v>
      </c>
      <c r="Q29" s="330">
        <v>4.5</v>
      </c>
      <c r="R29" s="330">
        <v>9.1</v>
      </c>
      <c r="S29" s="330">
        <v>4</v>
      </c>
      <c r="T29" s="330">
        <v>8.3</v>
      </c>
      <c r="U29" s="330">
        <v>3.5</v>
      </c>
      <c r="V29" s="331">
        <f t="shared" si="0"/>
        <v>8.268181818181818</v>
      </c>
      <c r="W29" s="331">
        <f t="shared" si="0"/>
        <v>3.522727272727273</v>
      </c>
      <c r="X29" s="330" t="s">
        <v>434</v>
      </c>
      <c r="Y29" s="332">
        <v>8</v>
      </c>
      <c r="Z29" s="332">
        <v>3.5</v>
      </c>
      <c r="AA29" s="332">
        <v>8</v>
      </c>
      <c r="AB29" s="332">
        <v>3.5</v>
      </c>
      <c r="AC29" s="332">
        <v>8.4</v>
      </c>
      <c r="AD29" s="332">
        <v>3.5</v>
      </c>
      <c r="AE29" s="332">
        <v>9.5</v>
      </c>
      <c r="AF29" s="332">
        <v>4.5</v>
      </c>
      <c r="AG29" s="332">
        <v>7.5</v>
      </c>
      <c r="AH29" s="332">
        <v>3</v>
      </c>
      <c r="AI29" s="332">
        <v>8.2</v>
      </c>
      <c r="AJ29" s="332">
        <v>3.5</v>
      </c>
      <c r="AK29" s="332">
        <v>9.1</v>
      </c>
      <c r="AL29" s="332">
        <v>4</v>
      </c>
      <c r="AM29" s="332">
        <v>9.1</v>
      </c>
      <c r="AN29" s="332">
        <v>4</v>
      </c>
      <c r="AO29" s="332">
        <v>7.7</v>
      </c>
      <c r="AP29" s="332">
        <v>3</v>
      </c>
      <c r="AQ29" s="332">
        <v>8.4</v>
      </c>
      <c r="AR29" s="332">
        <v>3.5</v>
      </c>
      <c r="AS29" s="332">
        <v>8.5</v>
      </c>
      <c r="AT29" s="332">
        <v>4</v>
      </c>
      <c r="AU29" s="331">
        <f t="shared" si="4"/>
        <v>8.46923076923077</v>
      </c>
      <c r="AV29" s="331">
        <f t="shared" si="4"/>
        <v>3.6923076923076925</v>
      </c>
      <c r="AW29" s="331">
        <f t="shared" si="2"/>
        <v>8.377083333333333</v>
      </c>
      <c r="AX29" s="331">
        <f t="shared" si="3"/>
        <v>3.5520833333333335</v>
      </c>
      <c r="AY29" s="333" t="s">
        <v>434</v>
      </c>
    </row>
    <row r="30" spans="1:51" ht="18" customHeight="1">
      <c r="A30" s="327">
        <v>24</v>
      </c>
      <c r="B30" s="328" t="s">
        <v>575</v>
      </c>
      <c r="C30" s="329" t="s">
        <v>576</v>
      </c>
      <c r="D30" s="330">
        <v>4.4</v>
      </c>
      <c r="E30" s="330">
        <v>1</v>
      </c>
      <c r="F30" s="330">
        <v>7.1</v>
      </c>
      <c r="G30" s="330">
        <v>3</v>
      </c>
      <c r="H30" s="330">
        <v>7</v>
      </c>
      <c r="I30" s="330">
        <v>3</v>
      </c>
      <c r="J30" s="330">
        <v>7.7</v>
      </c>
      <c r="K30" s="330">
        <v>3</v>
      </c>
      <c r="L30" s="330">
        <v>4.1</v>
      </c>
      <c r="M30" s="330">
        <v>1</v>
      </c>
      <c r="N30" s="330">
        <v>5.6</v>
      </c>
      <c r="O30" s="330">
        <v>2</v>
      </c>
      <c r="P30" s="330">
        <v>5.2</v>
      </c>
      <c r="Q30" s="330">
        <v>1.5</v>
      </c>
      <c r="R30" s="330">
        <v>6.1</v>
      </c>
      <c r="S30" s="330">
        <v>2</v>
      </c>
      <c r="T30" s="330">
        <v>7</v>
      </c>
      <c r="U30" s="330">
        <v>3</v>
      </c>
      <c r="V30" s="331">
        <f t="shared" si="0"/>
        <v>5.804545454545455</v>
      </c>
      <c r="W30" s="331">
        <f t="shared" si="0"/>
        <v>2.022727272727273</v>
      </c>
      <c r="X30" s="330" t="s">
        <v>17</v>
      </c>
      <c r="Y30" s="332">
        <v>7</v>
      </c>
      <c r="Z30" s="332">
        <v>3</v>
      </c>
      <c r="AA30" s="332">
        <v>5.1</v>
      </c>
      <c r="AB30" s="332">
        <v>1.5</v>
      </c>
      <c r="AC30" s="332">
        <v>0</v>
      </c>
      <c r="AD30" s="332">
        <v>0</v>
      </c>
      <c r="AE30" s="332">
        <v>3.4</v>
      </c>
      <c r="AF30" s="332">
        <v>0</v>
      </c>
      <c r="AG30" s="332">
        <v>4.8</v>
      </c>
      <c r="AH30" s="332">
        <v>1</v>
      </c>
      <c r="AI30" s="332">
        <v>2.1</v>
      </c>
      <c r="AJ30" s="332">
        <v>0</v>
      </c>
      <c r="AK30" s="332">
        <v>6.2</v>
      </c>
      <c r="AL30" s="332">
        <v>2</v>
      </c>
      <c r="AM30" s="332">
        <v>3.3</v>
      </c>
      <c r="AN30" s="332">
        <v>0</v>
      </c>
      <c r="AO30" s="332">
        <v>6.1</v>
      </c>
      <c r="AP30" s="332">
        <v>2</v>
      </c>
      <c r="AQ30" s="332">
        <v>6.8</v>
      </c>
      <c r="AR30" s="332">
        <v>2.5</v>
      </c>
      <c r="AS30" s="332">
        <v>7.9</v>
      </c>
      <c r="AT30" s="332">
        <v>3</v>
      </c>
      <c r="AU30" s="331">
        <f t="shared" si="4"/>
        <v>4.6730769230769225</v>
      </c>
      <c r="AV30" s="331">
        <f t="shared" si="4"/>
        <v>1.1923076923076923</v>
      </c>
      <c r="AW30" s="331">
        <f t="shared" si="2"/>
        <v>5.191666666666666</v>
      </c>
      <c r="AX30" s="331">
        <f t="shared" si="3"/>
        <v>1.5520833333333333</v>
      </c>
      <c r="AY30" s="333" t="s">
        <v>286</v>
      </c>
    </row>
    <row r="31" spans="1:51" ht="18" customHeight="1">
      <c r="A31" s="327">
        <v>25</v>
      </c>
      <c r="B31" s="328" t="s">
        <v>577</v>
      </c>
      <c r="C31" s="329" t="s">
        <v>316</v>
      </c>
      <c r="D31" s="330">
        <v>7.2</v>
      </c>
      <c r="E31" s="330">
        <v>3</v>
      </c>
      <c r="F31" s="330">
        <v>7</v>
      </c>
      <c r="G31" s="330">
        <v>3</v>
      </c>
      <c r="H31" s="330">
        <v>7.8</v>
      </c>
      <c r="I31" s="330">
        <v>3</v>
      </c>
      <c r="J31" s="330">
        <v>8.1</v>
      </c>
      <c r="K31" s="330">
        <v>3.5</v>
      </c>
      <c r="L31" s="330">
        <v>7.5</v>
      </c>
      <c r="M31" s="330">
        <v>3</v>
      </c>
      <c r="N31" s="330">
        <v>6</v>
      </c>
      <c r="O31" s="330">
        <v>2</v>
      </c>
      <c r="P31" s="330">
        <v>8.2</v>
      </c>
      <c r="Q31" s="330">
        <v>3.5</v>
      </c>
      <c r="R31" s="330">
        <v>6.4</v>
      </c>
      <c r="S31" s="330">
        <v>2</v>
      </c>
      <c r="T31" s="330">
        <v>7.2</v>
      </c>
      <c r="U31" s="330">
        <v>3</v>
      </c>
      <c r="V31" s="331">
        <f t="shared" si="0"/>
        <v>7.204545454545454</v>
      </c>
      <c r="W31" s="331">
        <f t="shared" si="0"/>
        <v>2.8863636363636362</v>
      </c>
      <c r="X31" s="330" t="s">
        <v>562</v>
      </c>
      <c r="Y31" s="332">
        <v>6</v>
      </c>
      <c r="Z31" s="332">
        <v>2</v>
      </c>
      <c r="AA31" s="332">
        <v>8</v>
      </c>
      <c r="AB31" s="332">
        <v>3.5</v>
      </c>
      <c r="AC31" s="332">
        <v>5.6</v>
      </c>
      <c r="AD31" s="332">
        <v>2</v>
      </c>
      <c r="AE31" s="332">
        <v>8.3</v>
      </c>
      <c r="AF31" s="332">
        <v>3.5</v>
      </c>
      <c r="AG31" s="332">
        <v>6.9</v>
      </c>
      <c r="AH31" s="332">
        <v>2.5</v>
      </c>
      <c r="AI31" s="332">
        <v>7.3</v>
      </c>
      <c r="AJ31" s="332">
        <v>3</v>
      </c>
      <c r="AK31" s="332">
        <v>7.8</v>
      </c>
      <c r="AL31" s="332">
        <v>3</v>
      </c>
      <c r="AM31" s="332">
        <v>4.9</v>
      </c>
      <c r="AN31" s="332">
        <v>1</v>
      </c>
      <c r="AO31" s="332">
        <v>7.2</v>
      </c>
      <c r="AP31" s="332">
        <v>3</v>
      </c>
      <c r="AQ31" s="332">
        <v>8.4</v>
      </c>
      <c r="AR31" s="332">
        <v>3.5</v>
      </c>
      <c r="AS31" s="332">
        <v>6.5</v>
      </c>
      <c r="AT31" s="332">
        <v>2.5</v>
      </c>
      <c r="AU31" s="331">
        <f t="shared" si="4"/>
        <v>7.1692307692307695</v>
      </c>
      <c r="AV31" s="331">
        <f t="shared" si="4"/>
        <v>2.8076923076923075</v>
      </c>
      <c r="AW31" s="331">
        <f t="shared" si="2"/>
        <v>7.185416666666666</v>
      </c>
      <c r="AX31" s="331">
        <f t="shared" si="3"/>
        <v>2.7916666666666665</v>
      </c>
      <c r="AY31" s="333" t="s">
        <v>227</v>
      </c>
    </row>
    <row r="32" spans="1:51" ht="18" customHeight="1">
      <c r="A32" s="327">
        <v>26</v>
      </c>
      <c r="B32" s="328" t="s">
        <v>578</v>
      </c>
      <c r="C32" s="329" t="s">
        <v>239</v>
      </c>
      <c r="D32" s="330">
        <v>7.8</v>
      </c>
      <c r="E32" s="330">
        <v>3</v>
      </c>
      <c r="F32" s="330">
        <v>7.9</v>
      </c>
      <c r="G32" s="330">
        <v>3</v>
      </c>
      <c r="H32" s="330">
        <v>7.6</v>
      </c>
      <c r="I32" s="330">
        <v>3</v>
      </c>
      <c r="J32" s="330">
        <v>8.1</v>
      </c>
      <c r="K32" s="330">
        <v>3.5</v>
      </c>
      <c r="L32" s="330">
        <v>8.2</v>
      </c>
      <c r="M32" s="330">
        <v>3.5</v>
      </c>
      <c r="N32" s="330">
        <v>7.4</v>
      </c>
      <c r="O32" s="330">
        <v>3</v>
      </c>
      <c r="P32" s="330">
        <v>8</v>
      </c>
      <c r="Q32" s="330">
        <v>3.5</v>
      </c>
      <c r="R32" s="330">
        <v>9.1</v>
      </c>
      <c r="S32" s="330">
        <v>4</v>
      </c>
      <c r="T32" s="330">
        <v>7.8</v>
      </c>
      <c r="U32" s="330">
        <v>3</v>
      </c>
      <c r="V32" s="331">
        <f t="shared" si="0"/>
        <v>7.9818181818181815</v>
      </c>
      <c r="W32" s="331">
        <f t="shared" si="0"/>
        <v>3.272727272727273</v>
      </c>
      <c r="X32" s="330" t="s">
        <v>434</v>
      </c>
      <c r="Y32" s="332">
        <v>6</v>
      </c>
      <c r="Z32" s="332">
        <v>2</v>
      </c>
      <c r="AA32" s="332">
        <v>7.8</v>
      </c>
      <c r="AB32" s="332">
        <v>3</v>
      </c>
      <c r="AC32" s="332">
        <v>7</v>
      </c>
      <c r="AD32" s="332">
        <v>3</v>
      </c>
      <c r="AE32" s="332">
        <v>8.5</v>
      </c>
      <c r="AF32" s="332">
        <v>4</v>
      </c>
      <c r="AG32" s="332">
        <v>8</v>
      </c>
      <c r="AH32" s="332">
        <v>3.5</v>
      </c>
      <c r="AI32" s="332">
        <v>7.2</v>
      </c>
      <c r="AJ32" s="332">
        <v>3</v>
      </c>
      <c r="AK32" s="332">
        <v>9.1</v>
      </c>
      <c r="AL32" s="332">
        <v>4</v>
      </c>
      <c r="AM32" s="332">
        <v>9.1</v>
      </c>
      <c r="AN32" s="332">
        <v>4</v>
      </c>
      <c r="AO32" s="332">
        <v>7.9</v>
      </c>
      <c r="AP32" s="332">
        <v>3</v>
      </c>
      <c r="AQ32" s="332">
        <v>8.4</v>
      </c>
      <c r="AR32" s="332">
        <v>3.5</v>
      </c>
      <c r="AS32" s="332">
        <v>9.1</v>
      </c>
      <c r="AT32" s="332">
        <v>4</v>
      </c>
      <c r="AU32" s="331">
        <f t="shared" si="4"/>
        <v>8.257692307692308</v>
      </c>
      <c r="AV32" s="331">
        <f t="shared" si="4"/>
        <v>3.5384615384615383</v>
      </c>
      <c r="AW32" s="331">
        <f t="shared" si="2"/>
        <v>8.13125</v>
      </c>
      <c r="AX32" s="331">
        <f t="shared" si="3"/>
        <v>3.34375</v>
      </c>
      <c r="AY32" s="333" t="s">
        <v>434</v>
      </c>
    </row>
    <row r="33" spans="1:51" s="56" customFormat="1" ht="18" customHeight="1">
      <c r="A33" s="327">
        <v>27</v>
      </c>
      <c r="B33" s="328" t="s">
        <v>298</v>
      </c>
      <c r="C33" s="329" t="s">
        <v>179</v>
      </c>
      <c r="D33" s="330">
        <v>6.6</v>
      </c>
      <c r="E33" s="330">
        <v>2.5</v>
      </c>
      <c r="F33" s="330">
        <v>6.5</v>
      </c>
      <c r="G33" s="330">
        <v>2.5</v>
      </c>
      <c r="H33" s="330">
        <v>7.4</v>
      </c>
      <c r="I33" s="330">
        <v>3</v>
      </c>
      <c r="J33" s="330">
        <v>7.7</v>
      </c>
      <c r="K33" s="330">
        <v>3</v>
      </c>
      <c r="L33" s="330">
        <v>6.5</v>
      </c>
      <c r="M33" s="330">
        <v>2.5</v>
      </c>
      <c r="N33" s="330">
        <v>6.5</v>
      </c>
      <c r="O33" s="330">
        <v>2.5</v>
      </c>
      <c r="P33" s="330">
        <v>7.9</v>
      </c>
      <c r="Q33" s="330">
        <v>3</v>
      </c>
      <c r="R33" s="330">
        <v>5.2</v>
      </c>
      <c r="S33" s="330">
        <v>1.5</v>
      </c>
      <c r="T33" s="330">
        <v>7.2</v>
      </c>
      <c r="U33" s="330">
        <v>3</v>
      </c>
      <c r="V33" s="331">
        <f t="shared" si="0"/>
        <v>6.822727272727272</v>
      </c>
      <c r="W33" s="331">
        <f t="shared" si="0"/>
        <v>2.6136363636363638</v>
      </c>
      <c r="X33" s="330" t="s">
        <v>562</v>
      </c>
      <c r="Y33" s="332">
        <v>0</v>
      </c>
      <c r="Z33" s="332">
        <v>0</v>
      </c>
      <c r="AA33" s="332">
        <v>6.5</v>
      </c>
      <c r="AB33" s="332">
        <v>2.5</v>
      </c>
      <c r="AC33" s="332">
        <v>5.2</v>
      </c>
      <c r="AD33" s="332">
        <v>1.5</v>
      </c>
      <c r="AE33" s="332">
        <v>5.2</v>
      </c>
      <c r="AF33" s="332">
        <v>1.5</v>
      </c>
      <c r="AG33" s="332">
        <v>0</v>
      </c>
      <c r="AH33" s="332">
        <v>0</v>
      </c>
      <c r="AI33" s="332">
        <v>5.3</v>
      </c>
      <c r="AJ33" s="332">
        <v>1.5</v>
      </c>
      <c r="AK33" s="332">
        <v>6.5</v>
      </c>
      <c r="AL33" s="332">
        <v>2.5</v>
      </c>
      <c r="AM33" s="332">
        <v>3.3</v>
      </c>
      <c r="AN33" s="332">
        <v>0</v>
      </c>
      <c r="AO33" s="332">
        <v>7.1</v>
      </c>
      <c r="AP33" s="332">
        <v>3</v>
      </c>
      <c r="AQ33" s="332">
        <v>7.2</v>
      </c>
      <c r="AR33" s="332">
        <v>3</v>
      </c>
      <c r="AS33" s="332">
        <v>7.1</v>
      </c>
      <c r="AT33" s="332">
        <v>3</v>
      </c>
      <c r="AU33" s="331">
        <f t="shared" si="4"/>
        <v>5.276923076923077</v>
      </c>
      <c r="AV33" s="331">
        <f t="shared" si="4"/>
        <v>1.8461538461538463</v>
      </c>
      <c r="AW33" s="331">
        <f t="shared" si="2"/>
        <v>5.985416666666667</v>
      </c>
      <c r="AX33" s="331">
        <f t="shared" si="3"/>
        <v>2.1979166666666665</v>
      </c>
      <c r="AY33" s="333" t="s">
        <v>17</v>
      </c>
    </row>
    <row r="34" spans="1:51" s="56" customFormat="1" ht="18" customHeight="1" thickBot="1">
      <c r="A34" s="320">
        <v>28</v>
      </c>
      <c r="B34" s="321" t="s">
        <v>236</v>
      </c>
      <c r="C34" s="322" t="s">
        <v>241</v>
      </c>
      <c r="D34" s="323">
        <v>6</v>
      </c>
      <c r="E34" s="323">
        <v>2</v>
      </c>
      <c r="F34" s="323">
        <v>7.9</v>
      </c>
      <c r="G34" s="323">
        <v>3</v>
      </c>
      <c r="H34" s="323">
        <v>7.4</v>
      </c>
      <c r="I34" s="323">
        <v>3</v>
      </c>
      <c r="J34" s="323">
        <v>7.5</v>
      </c>
      <c r="K34" s="323">
        <v>3</v>
      </c>
      <c r="L34" s="323">
        <v>8.2</v>
      </c>
      <c r="M34" s="323">
        <v>3.5</v>
      </c>
      <c r="N34" s="323">
        <v>5.9</v>
      </c>
      <c r="O34" s="323">
        <v>2</v>
      </c>
      <c r="P34" s="323">
        <v>6.8</v>
      </c>
      <c r="Q34" s="323">
        <v>2.5</v>
      </c>
      <c r="R34" s="323">
        <v>5.7</v>
      </c>
      <c r="S34" s="323">
        <v>2</v>
      </c>
      <c r="T34" s="323">
        <v>7</v>
      </c>
      <c r="U34" s="323">
        <v>3</v>
      </c>
      <c r="V34" s="324">
        <f t="shared" si="0"/>
        <v>6.859090909090909</v>
      </c>
      <c r="W34" s="324">
        <f t="shared" si="0"/>
        <v>2.6363636363636362</v>
      </c>
      <c r="X34" s="323" t="s">
        <v>562</v>
      </c>
      <c r="Y34" s="325">
        <v>0</v>
      </c>
      <c r="Z34" s="325">
        <v>0</v>
      </c>
      <c r="AA34" s="325">
        <v>7.2</v>
      </c>
      <c r="AB34" s="325">
        <v>3</v>
      </c>
      <c r="AC34" s="325">
        <v>5</v>
      </c>
      <c r="AD34" s="325">
        <v>1.5</v>
      </c>
      <c r="AE34" s="325">
        <v>6</v>
      </c>
      <c r="AF34" s="325">
        <v>2</v>
      </c>
      <c r="AG34" s="325">
        <v>6.5</v>
      </c>
      <c r="AH34" s="325">
        <v>2.5</v>
      </c>
      <c r="AI34" s="325">
        <v>6.7</v>
      </c>
      <c r="AJ34" s="325">
        <v>2.5</v>
      </c>
      <c r="AK34" s="325">
        <v>8.2</v>
      </c>
      <c r="AL34" s="325">
        <v>3.5</v>
      </c>
      <c r="AM34" s="325">
        <v>6.7</v>
      </c>
      <c r="AN34" s="325">
        <v>2.5</v>
      </c>
      <c r="AO34" s="325">
        <v>7.9</v>
      </c>
      <c r="AP34" s="325">
        <v>3</v>
      </c>
      <c r="AQ34" s="325">
        <v>7.7</v>
      </c>
      <c r="AR34" s="325">
        <v>3</v>
      </c>
      <c r="AS34" s="325">
        <v>7.1</v>
      </c>
      <c r="AT34" s="325">
        <v>3</v>
      </c>
      <c r="AU34" s="324">
        <f t="shared" si="4"/>
        <v>6.892307692307692</v>
      </c>
      <c r="AV34" s="324">
        <f>(AB34*3+AD34*2+AF34*4+AH34*3+AJ34*2+AL34*3+AN34*2+AP34*3+AR34*1+AT34*3)/26</f>
        <v>2.6538461538461537</v>
      </c>
      <c r="AW34" s="324">
        <f t="shared" si="2"/>
        <v>6.877083333333332</v>
      </c>
      <c r="AX34" s="324">
        <f t="shared" si="3"/>
        <v>2.59375</v>
      </c>
      <c r="AY34" s="326" t="s">
        <v>227</v>
      </c>
    </row>
    <row r="35" spans="1:49" s="56" customFormat="1" ht="18.75" customHeight="1" thickTop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7"/>
      <c r="X35" s="76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7"/>
      <c r="AV35" s="77"/>
      <c r="AW35" s="76"/>
    </row>
    <row r="36" spans="1:49" s="56" customFormat="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57"/>
      <c r="W36" s="57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56" customFormat="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57"/>
      <c r="W37" s="5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56" customFormat="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57"/>
      <c r="W38" s="57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56" customFormat="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57"/>
      <c r="W39" s="57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s="56" customFormat="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57"/>
      <c r="W40" s="57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s="56" customFormat="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57"/>
      <c r="W41" s="57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56" customFormat="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57"/>
      <c r="W42" s="57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s="56" customFormat="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57"/>
      <c r="W43" s="57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s="56" customFormat="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7"/>
      <c r="W44" s="57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s="56" customFormat="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7"/>
      <c r="W45" s="57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56" customFormat="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57"/>
      <c r="W46" s="57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s="56" customFormat="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57"/>
      <c r="W47" s="57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56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7"/>
      <c r="W48" s="57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56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57"/>
      <c r="W49" s="57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56" customFormat="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7"/>
      <c r="W50" s="57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56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7"/>
      <c r="W51" s="57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56" customFormat="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57"/>
      <c r="W52" s="57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56" customFormat="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57"/>
      <c r="W53" s="57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56" customFormat="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57"/>
      <c r="W54" s="57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56" customFormat="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7"/>
      <c r="W55" s="57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56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7"/>
      <c r="W56" s="57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49" s="56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7"/>
      <c r="W57" s="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49" s="56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7"/>
      <c r="W58" s="57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1:49" s="56" customFormat="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7"/>
      <c r="W59" s="57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s="56" customFormat="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57"/>
      <c r="W60" s="57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 s="56" customFormat="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57"/>
      <c r="W61" s="57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</row>
    <row r="62" spans="1:49" s="56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57"/>
      <c r="W62" s="57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s="56" customFormat="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7"/>
      <c r="W63" s="57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49" s="56" customFormat="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57"/>
      <c r="W64" s="57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s="56" customFormat="1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57"/>
      <c r="W65" s="57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56" customFormat="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57"/>
      <c r="W66" s="57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1:49" s="56" customFormat="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57"/>
      <c r="W67" s="57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</row>
    <row r="68" spans="1:49" s="56" customFormat="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57"/>
      <c r="W68" s="57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</row>
    <row r="69" spans="1:49" s="56" customFormat="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57"/>
      <c r="W69" s="57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</row>
    <row r="70" spans="1:49" s="56" customFormat="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57"/>
      <c r="W70" s="57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s="56" customFormat="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57"/>
      <c r="W71" s="57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s="56" customFormat="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57"/>
      <c r="W72" s="57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s="56" customFormat="1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57"/>
      <c r="W73" s="57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s="56" customFormat="1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57"/>
      <c r="W74" s="57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s="56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7"/>
      <c r="W75" s="57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s="56" customFormat="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57"/>
      <c r="W76" s="57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s="56" customFormat="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57"/>
      <c r="W77" s="57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s="56" customFormat="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57"/>
      <c r="W78" s="57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s="56" customFormat="1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57"/>
      <c r="W79" s="57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s="56" customFormat="1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57"/>
      <c r="W80" s="57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s="56" customFormat="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57"/>
      <c r="W81" s="57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s="56" customFormat="1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57"/>
      <c r="W82" s="57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</row>
    <row r="83" spans="1:49" s="56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57"/>
      <c r="W83" s="57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</row>
    <row r="84" spans="1:49" s="56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57"/>
      <c r="W84" s="57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s="56" customFormat="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57"/>
      <c r="W85" s="57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s="56" customFormat="1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57"/>
      <c r="W86" s="57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1:49" s="56" customFormat="1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57"/>
      <c r="W87" s="57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</row>
    <row r="88" spans="1:49" s="56" customFormat="1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57"/>
      <c r="W88" s="57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s="56" customFormat="1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57"/>
      <c r="W89" s="57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s="56" customFormat="1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57"/>
      <c r="W90" s="57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s="56" customFormat="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57"/>
      <c r="W91" s="57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s="56" customFormat="1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57"/>
      <c r="W92" s="57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</sheetData>
  <sheetProtection/>
  <mergeCells count="55">
    <mergeCell ref="H4:I4"/>
    <mergeCell ref="J4:K4"/>
    <mergeCell ref="L4:M4"/>
    <mergeCell ref="AA5:AB5"/>
    <mergeCell ref="N4:O4"/>
    <mergeCell ref="P4:Q4"/>
    <mergeCell ref="R4:S4"/>
    <mergeCell ref="T4:U4"/>
    <mergeCell ref="A4:A6"/>
    <mergeCell ref="B4:B6"/>
    <mergeCell ref="C4:C6"/>
    <mergeCell ref="D4:E4"/>
    <mergeCell ref="F4:G4"/>
    <mergeCell ref="P5:Q5"/>
    <mergeCell ref="AS4:AT4"/>
    <mergeCell ref="AK4:AL4"/>
    <mergeCell ref="AM4:AN4"/>
    <mergeCell ref="AO4:AP4"/>
    <mergeCell ref="AQ4:AR4"/>
    <mergeCell ref="AC4:AD4"/>
    <mergeCell ref="AE4:AF4"/>
    <mergeCell ref="AG4:AH4"/>
    <mergeCell ref="AI4:AJ4"/>
    <mergeCell ref="D5:E5"/>
    <mergeCell ref="F5:G5"/>
    <mergeCell ref="H5:I5"/>
    <mergeCell ref="J5:K5"/>
    <mergeCell ref="L5:M5"/>
    <mergeCell ref="N5:O5"/>
    <mergeCell ref="AC5:AD5"/>
    <mergeCell ref="AE5:AF5"/>
    <mergeCell ref="AG5:AH5"/>
    <mergeCell ref="AI5:AJ5"/>
    <mergeCell ref="R5:S5"/>
    <mergeCell ref="T5:U5"/>
    <mergeCell ref="X4:X6"/>
    <mergeCell ref="Y4:Z4"/>
    <mergeCell ref="AA4:AB4"/>
    <mergeCell ref="Y5:Z5"/>
    <mergeCell ref="AY4:AY5"/>
    <mergeCell ref="AS5:AT5"/>
    <mergeCell ref="AK5:AL5"/>
    <mergeCell ref="AM5:AN5"/>
    <mergeCell ref="AO5:AP5"/>
    <mergeCell ref="AQ5:AR5"/>
    <mergeCell ref="D11:X11"/>
    <mergeCell ref="Y11:AW11"/>
    <mergeCell ref="D17:X17"/>
    <mergeCell ref="Y17:AW17"/>
    <mergeCell ref="A1:AY1"/>
    <mergeCell ref="A2:AY2"/>
    <mergeCell ref="C3:H3"/>
    <mergeCell ref="V4:W5"/>
    <mergeCell ref="AU4:AV5"/>
    <mergeCell ref="AW4:AX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7109375" style="350" customWidth="1"/>
    <col min="2" max="2" width="18.28125" style="350" customWidth="1"/>
    <col min="3" max="16384" width="9.140625" style="350" customWidth="1"/>
  </cols>
  <sheetData>
    <row r="1" spans="1:28" ht="19.5">
      <c r="A1" s="1103" t="s">
        <v>579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334"/>
      <c r="S1" s="334"/>
      <c r="T1" s="334"/>
      <c r="U1" s="349"/>
      <c r="V1" s="349"/>
      <c r="W1" s="349"/>
      <c r="X1" s="349"/>
      <c r="Y1" s="349"/>
      <c r="Z1" s="349"/>
      <c r="AA1" s="349"/>
      <c r="AB1" s="349"/>
    </row>
    <row r="2" spans="1:28" ht="19.5">
      <c r="A2" s="1104" t="s">
        <v>580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335"/>
      <c r="S2" s="335"/>
      <c r="T2" s="335"/>
      <c r="U2" s="349"/>
      <c r="V2" s="349"/>
      <c r="W2" s="349"/>
      <c r="X2" s="349"/>
      <c r="Y2" s="349"/>
      <c r="Z2" s="349"/>
      <c r="AA2" s="349"/>
      <c r="AB2" s="349"/>
    </row>
    <row r="3" spans="1:28" ht="21" thickBo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49"/>
      <c r="P3" s="349"/>
      <c r="Q3" s="337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</row>
    <row r="4" spans="1:28" ht="13.5">
      <c r="A4" s="1105" t="s">
        <v>0</v>
      </c>
      <c r="B4" s="1107" t="s">
        <v>1</v>
      </c>
      <c r="C4" s="1108"/>
      <c r="D4" s="338" t="s">
        <v>305</v>
      </c>
      <c r="E4" s="338" t="s">
        <v>581</v>
      </c>
      <c r="F4" s="339" t="s">
        <v>582</v>
      </c>
      <c r="G4" s="338" t="s">
        <v>481</v>
      </c>
      <c r="H4" s="338" t="s">
        <v>583</v>
      </c>
      <c r="I4" s="338" t="s">
        <v>584</v>
      </c>
      <c r="J4" s="338" t="s">
        <v>486</v>
      </c>
      <c r="K4" s="338" t="s">
        <v>585</v>
      </c>
      <c r="L4" s="338" t="s">
        <v>586</v>
      </c>
      <c r="M4" s="338" t="s">
        <v>587</v>
      </c>
      <c r="N4" s="338" t="s">
        <v>322</v>
      </c>
      <c r="O4" s="1111" t="s">
        <v>4</v>
      </c>
      <c r="P4" s="1112"/>
      <c r="Q4" s="1113"/>
      <c r="R4" s="340" t="s">
        <v>328</v>
      </c>
      <c r="S4" s="341"/>
      <c r="T4" s="341"/>
      <c r="U4" s="341"/>
      <c r="V4" s="341"/>
      <c r="W4" s="341"/>
      <c r="X4" s="341"/>
      <c r="Y4" s="341"/>
      <c r="Z4" s="341"/>
      <c r="AA4" s="341"/>
      <c r="AB4" s="341"/>
    </row>
    <row r="5" spans="1:28" ht="13.5">
      <c r="A5" s="1106"/>
      <c r="B5" s="1109"/>
      <c r="C5" s="1110"/>
      <c r="D5" s="342" t="s">
        <v>220</v>
      </c>
      <c r="E5" s="342" t="s">
        <v>220</v>
      </c>
      <c r="F5" s="343" t="s">
        <v>425</v>
      </c>
      <c r="G5" s="342" t="s">
        <v>287</v>
      </c>
      <c r="H5" s="342" t="s">
        <v>220</v>
      </c>
      <c r="I5" s="342" t="s">
        <v>220</v>
      </c>
      <c r="J5" s="343" t="s">
        <v>220</v>
      </c>
      <c r="K5" s="343" t="s">
        <v>425</v>
      </c>
      <c r="L5" s="343" t="s">
        <v>220</v>
      </c>
      <c r="M5" s="343" t="s">
        <v>588</v>
      </c>
      <c r="N5" s="343" t="s">
        <v>425</v>
      </c>
      <c r="O5" s="1114" t="s">
        <v>589</v>
      </c>
      <c r="P5" s="1115"/>
      <c r="Q5" s="1116"/>
      <c r="R5" s="344" t="s">
        <v>590</v>
      </c>
      <c r="S5" s="345"/>
      <c r="T5" s="341"/>
      <c r="U5" s="341"/>
      <c r="V5" s="341"/>
      <c r="W5" s="341"/>
      <c r="X5" s="341"/>
      <c r="Y5" s="341"/>
      <c r="Z5" s="341"/>
      <c r="AA5" s="341"/>
      <c r="AB5" s="341"/>
    </row>
    <row r="6" spans="1:28" ht="19.5" customHeight="1">
      <c r="A6" s="351">
        <v>1</v>
      </c>
      <c r="B6" s="352" t="s">
        <v>591</v>
      </c>
      <c r="C6" s="353" t="s">
        <v>16</v>
      </c>
      <c r="D6" s="347">
        <v>8</v>
      </c>
      <c r="E6" s="347">
        <v>5.9</v>
      </c>
      <c r="F6" s="347">
        <v>5.9</v>
      </c>
      <c r="G6" s="347">
        <v>6.5</v>
      </c>
      <c r="H6" s="347">
        <v>6.9</v>
      </c>
      <c r="I6" s="347">
        <v>6.5</v>
      </c>
      <c r="J6" s="354">
        <v>8</v>
      </c>
      <c r="K6" s="354">
        <v>7.1</v>
      </c>
      <c r="L6" s="354">
        <v>7.1</v>
      </c>
      <c r="M6" s="354">
        <v>7.3</v>
      </c>
      <c r="N6" s="354">
        <v>7.3</v>
      </c>
      <c r="O6" s="355">
        <v>6.93448275862069</v>
      </c>
      <c r="P6" s="356" t="s">
        <v>592</v>
      </c>
      <c r="Q6" s="357" t="s">
        <v>593</v>
      </c>
      <c r="R6" s="358" t="s">
        <v>140</v>
      </c>
      <c r="S6" s="346">
        <v>2.5</v>
      </c>
      <c r="T6" s="341"/>
      <c r="U6" s="341"/>
      <c r="V6" s="341"/>
      <c r="W6" s="341"/>
      <c r="X6" s="341"/>
      <c r="Y6" s="341"/>
      <c r="Z6" s="341"/>
      <c r="AA6" s="341"/>
      <c r="AB6" s="341"/>
    </row>
    <row r="7" spans="1:28" ht="19.5" customHeight="1">
      <c r="A7" s="370">
        <v>2</v>
      </c>
      <c r="B7" s="371" t="s">
        <v>58</v>
      </c>
      <c r="C7" s="372" t="s">
        <v>594</v>
      </c>
      <c r="D7" s="373">
        <v>7</v>
      </c>
      <c r="E7" s="373">
        <v>5.4</v>
      </c>
      <c r="F7" s="373">
        <v>5.2</v>
      </c>
      <c r="G7" s="373">
        <v>5</v>
      </c>
      <c r="H7" s="373">
        <v>6.4</v>
      </c>
      <c r="I7" s="373">
        <v>6.2</v>
      </c>
      <c r="J7" s="374">
        <v>7</v>
      </c>
      <c r="K7" s="374">
        <v>7</v>
      </c>
      <c r="L7" s="374">
        <v>6.2</v>
      </c>
      <c r="M7" s="374">
        <v>7.6</v>
      </c>
      <c r="N7" s="374">
        <v>6.5</v>
      </c>
      <c r="O7" s="375">
        <v>6.193103448275862</v>
      </c>
      <c r="P7" s="376" t="s">
        <v>595</v>
      </c>
      <c r="Q7" s="377" t="s">
        <v>596</v>
      </c>
      <c r="R7" s="378" t="s">
        <v>17</v>
      </c>
      <c r="S7" s="346">
        <v>2</v>
      </c>
      <c r="T7" s="341"/>
      <c r="U7" s="341"/>
      <c r="V7" s="341"/>
      <c r="W7" s="341"/>
      <c r="X7" s="341"/>
      <c r="Y7" s="341"/>
      <c r="Z7" s="341"/>
      <c r="AA7" s="341"/>
      <c r="AB7" s="341"/>
    </row>
    <row r="8" spans="1:28" ht="19.5" customHeight="1">
      <c r="A8" s="370">
        <v>3</v>
      </c>
      <c r="B8" s="371" t="s">
        <v>100</v>
      </c>
      <c r="C8" s="372" t="s">
        <v>597</v>
      </c>
      <c r="D8" s="373">
        <v>8</v>
      </c>
      <c r="E8" s="373">
        <v>5</v>
      </c>
      <c r="F8" s="373">
        <v>6.5</v>
      </c>
      <c r="G8" s="373">
        <v>5.6</v>
      </c>
      <c r="H8" s="373">
        <v>5.2</v>
      </c>
      <c r="I8" s="373">
        <v>5</v>
      </c>
      <c r="J8" s="374">
        <v>6.7</v>
      </c>
      <c r="K8" s="374">
        <v>6.7</v>
      </c>
      <c r="L8" s="374">
        <v>6.2</v>
      </c>
      <c r="M8" s="374">
        <v>7.5</v>
      </c>
      <c r="N8" s="374">
        <v>7</v>
      </c>
      <c r="O8" s="375">
        <v>6.158620689655172</v>
      </c>
      <c r="P8" s="376" t="s">
        <v>595</v>
      </c>
      <c r="Q8" s="377" t="s">
        <v>596</v>
      </c>
      <c r="R8" s="378" t="s">
        <v>17</v>
      </c>
      <c r="S8" s="346">
        <v>2</v>
      </c>
      <c r="T8" s="341"/>
      <c r="U8" s="341"/>
      <c r="V8" s="341"/>
      <c r="W8" s="341"/>
      <c r="X8" s="341"/>
      <c r="Y8" s="341"/>
      <c r="Z8" s="341"/>
      <c r="AA8" s="341"/>
      <c r="AB8" s="341"/>
    </row>
    <row r="9" spans="1:28" ht="19.5" customHeight="1">
      <c r="A9" s="370">
        <v>4</v>
      </c>
      <c r="B9" s="371" t="s">
        <v>395</v>
      </c>
      <c r="C9" s="372" t="s">
        <v>598</v>
      </c>
      <c r="D9" s="373">
        <v>8</v>
      </c>
      <c r="E9" s="373">
        <v>6.5</v>
      </c>
      <c r="F9" s="373">
        <v>5.1</v>
      </c>
      <c r="G9" s="379">
        <v>4.9</v>
      </c>
      <c r="H9" s="373">
        <v>5.3</v>
      </c>
      <c r="I9" s="373">
        <v>6</v>
      </c>
      <c r="J9" s="374">
        <v>6.7</v>
      </c>
      <c r="K9" s="374">
        <v>6.2</v>
      </c>
      <c r="L9" s="374">
        <v>6</v>
      </c>
      <c r="M9" s="374">
        <v>7.1</v>
      </c>
      <c r="N9" s="374">
        <v>7</v>
      </c>
      <c r="O9" s="375">
        <v>6.165517241379311</v>
      </c>
      <c r="P9" s="376" t="s">
        <v>595</v>
      </c>
      <c r="Q9" s="377" t="s">
        <v>596</v>
      </c>
      <c r="R9" s="378" t="s">
        <v>17</v>
      </c>
      <c r="S9" s="346">
        <v>2</v>
      </c>
      <c r="T9" s="341"/>
      <c r="U9" s="341"/>
      <c r="V9" s="341"/>
      <c r="W9" s="341"/>
      <c r="X9" s="341"/>
      <c r="Y9" s="341"/>
      <c r="Z9" s="341"/>
      <c r="AA9" s="341"/>
      <c r="AB9" s="341"/>
    </row>
    <row r="10" spans="1:28" ht="19.5" customHeight="1">
      <c r="A10" s="370">
        <v>5</v>
      </c>
      <c r="B10" s="371" t="s">
        <v>599</v>
      </c>
      <c r="C10" s="372" t="s">
        <v>250</v>
      </c>
      <c r="D10" s="373">
        <v>7</v>
      </c>
      <c r="E10" s="373">
        <v>5.7</v>
      </c>
      <c r="F10" s="373">
        <v>6.5</v>
      </c>
      <c r="G10" s="373">
        <v>5.2</v>
      </c>
      <c r="H10" s="379">
        <v>3.1</v>
      </c>
      <c r="I10" s="373">
        <v>5.7</v>
      </c>
      <c r="J10" s="374">
        <v>4.6</v>
      </c>
      <c r="K10" s="374">
        <v>6.1</v>
      </c>
      <c r="L10" s="374">
        <v>6</v>
      </c>
      <c r="M10" s="374">
        <v>7.3</v>
      </c>
      <c r="N10" s="374">
        <v>7.2</v>
      </c>
      <c r="O10" s="375">
        <v>5.655172413793104</v>
      </c>
      <c r="P10" s="376" t="s">
        <v>595</v>
      </c>
      <c r="Q10" s="377" t="s">
        <v>596</v>
      </c>
      <c r="R10" s="378" t="s">
        <v>17</v>
      </c>
      <c r="S10" s="346">
        <v>2</v>
      </c>
      <c r="T10" s="341"/>
      <c r="U10" s="341"/>
      <c r="V10" s="341"/>
      <c r="W10" s="341"/>
      <c r="X10" s="341"/>
      <c r="Y10" s="341"/>
      <c r="Z10" s="341"/>
      <c r="AA10" s="341"/>
      <c r="AB10" s="341"/>
    </row>
    <row r="11" spans="1:28" ht="19.5" customHeight="1">
      <c r="A11" s="370">
        <v>6</v>
      </c>
      <c r="B11" s="371" t="s">
        <v>600</v>
      </c>
      <c r="C11" s="372" t="s">
        <v>250</v>
      </c>
      <c r="D11" s="373">
        <v>8</v>
      </c>
      <c r="E11" s="373">
        <v>6.5</v>
      </c>
      <c r="F11" s="373">
        <v>6</v>
      </c>
      <c r="G11" s="373">
        <v>6.3</v>
      </c>
      <c r="H11" s="373">
        <v>6</v>
      </c>
      <c r="I11" s="373">
        <v>6.2</v>
      </c>
      <c r="J11" s="374">
        <v>6.2</v>
      </c>
      <c r="K11" s="374">
        <v>6.7</v>
      </c>
      <c r="L11" s="374">
        <v>6</v>
      </c>
      <c r="M11" s="374">
        <v>7.4</v>
      </c>
      <c r="N11" s="374">
        <v>7.1</v>
      </c>
      <c r="O11" s="375">
        <v>6.513793103448276</v>
      </c>
      <c r="P11" s="376" t="s">
        <v>592</v>
      </c>
      <c r="Q11" s="377" t="s">
        <v>593</v>
      </c>
      <c r="R11" s="378" t="s">
        <v>140</v>
      </c>
      <c r="S11" s="346">
        <v>2.5</v>
      </c>
      <c r="T11" s="341"/>
      <c r="U11" s="341"/>
      <c r="V11" s="341"/>
      <c r="W11" s="341"/>
      <c r="X11" s="341"/>
      <c r="Y11" s="341"/>
      <c r="Z11" s="341"/>
      <c r="AA11" s="341"/>
      <c r="AB11" s="341"/>
    </row>
    <row r="12" spans="1:28" ht="19.5" customHeight="1">
      <c r="A12" s="370">
        <v>7</v>
      </c>
      <c r="B12" s="371" t="s">
        <v>601</v>
      </c>
      <c r="C12" s="372" t="s">
        <v>43</v>
      </c>
      <c r="D12" s="373">
        <v>8</v>
      </c>
      <c r="E12" s="373">
        <v>5.6</v>
      </c>
      <c r="F12" s="373">
        <v>4.7</v>
      </c>
      <c r="G12" s="373">
        <v>5.4</v>
      </c>
      <c r="H12" s="373">
        <v>6.5</v>
      </c>
      <c r="I12" s="373">
        <v>5.9</v>
      </c>
      <c r="J12" s="374">
        <v>6</v>
      </c>
      <c r="K12" s="374">
        <v>6</v>
      </c>
      <c r="L12" s="374">
        <v>6.2</v>
      </c>
      <c r="M12" s="374">
        <v>7</v>
      </c>
      <c r="N12" s="374">
        <v>6.9</v>
      </c>
      <c r="O12" s="375">
        <v>6.151724137931034</v>
      </c>
      <c r="P12" s="376" t="s">
        <v>595</v>
      </c>
      <c r="Q12" s="377" t="s">
        <v>596</v>
      </c>
      <c r="R12" s="378" t="s">
        <v>17</v>
      </c>
      <c r="S12" s="346">
        <v>2</v>
      </c>
      <c r="T12" s="341"/>
      <c r="U12" s="341"/>
      <c r="V12" s="341"/>
      <c r="W12" s="341"/>
      <c r="X12" s="341"/>
      <c r="Y12" s="341"/>
      <c r="Z12" s="341"/>
      <c r="AA12" s="341"/>
      <c r="AB12" s="341"/>
    </row>
    <row r="13" spans="1:28" ht="19.5" customHeight="1">
      <c r="A13" s="370">
        <v>8</v>
      </c>
      <c r="B13" s="371" t="s">
        <v>150</v>
      </c>
      <c r="C13" s="372" t="s">
        <v>47</v>
      </c>
      <c r="D13" s="379"/>
      <c r="E13" s="379">
        <v>2.5</v>
      </c>
      <c r="F13" s="373">
        <v>5.1</v>
      </c>
      <c r="G13" s="379">
        <v>2.1</v>
      </c>
      <c r="H13" s="379">
        <v>0</v>
      </c>
      <c r="I13" s="379"/>
      <c r="J13" s="380"/>
      <c r="K13" s="380"/>
      <c r="L13" s="380"/>
      <c r="M13" s="374">
        <v>6.5</v>
      </c>
      <c r="N13" s="380"/>
      <c r="O13" s="375">
        <v>1.1241379310344828</v>
      </c>
      <c r="P13" s="376" t="s">
        <v>602</v>
      </c>
      <c r="Q13" s="377" t="s">
        <v>603</v>
      </c>
      <c r="R13" s="378" t="s">
        <v>142</v>
      </c>
      <c r="S13" s="346">
        <v>0</v>
      </c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8" ht="19.5" customHeight="1">
      <c r="A14" s="370">
        <v>9</v>
      </c>
      <c r="B14" s="371" t="s">
        <v>283</v>
      </c>
      <c r="C14" s="372" t="s">
        <v>47</v>
      </c>
      <c r="D14" s="373">
        <v>7</v>
      </c>
      <c r="E14" s="373">
        <v>5.9</v>
      </c>
      <c r="F14" s="373">
        <v>6.5</v>
      </c>
      <c r="G14" s="373">
        <v>5.7</v>
      </c>
      <c r="H14" s="373">
        <v>5.1</v>
      </c>
      <c r="I14" s="373">
        <v>6.5</v>
      </c>
      <c r="J14" s="374">
        <v>6.4</v>
      </c>
      <c r="K14" s="374">
        <v>7.4</v>
      </c>
      <c r="L14" s="374">
        <v>6</v>
      </c>
      <c r="M14" s="374">
        <v>7.3</v>
      </c>
      <c r="N14" s="374">
        <v>6.4</v>
      </c>
      <c r="O14" s="375">
        <v>6.255172413793105</v>
      </c>
      <c r="P14" s="376" t="s">
        <v>595</v>
      </c>
      <c r="Q14" s="377" t="s">
        <v>596</v>
      </c>
      <c r="R14" s="378" t="s">
        <v>17</v>
      </c>
      <c r="S14" s="346">
        <v>2</v>
      </c>
      <c r="T14" s="341"/>
      <c r="U14" s="341"/>
      <c r="V14" s="341"/>
      <c r="W14" s="341"/>
      <c r="X14" s="341"/>
      <c r="Y14" s="341"/>
      <c r="Z14" s="341"/>
      <c r="AA14" s="341"/>
      <c r="AB14" s="341"/>
    </row>
    <row r="15" spans="1:28" ht="19.5" customHeight="1">
      <c r="A15" s="370">
        <v>10</v>
      </c>
      <c r="B15" s="371" t="s">
        <v>80</v>
      </c>
      <c r="C15" s="372" t="s">
        <v>604</v>
      </c>
      <c r="D15" s="373">
        <v>8</v>
      </c>
      <c r="E15" s="373">
        <v>5</v>
      </c>
      <c r="F15" s="373">
        <v>5.2</v>
      </c>
      <c r="G15" s="373">
        <v>5.4</v>
      </c>
      <c r="H15" s="379">
        <v>4.3</v>
      </c>
      <c r="I15" s="373">
        <v>5.6</v>
      </c>
      <c r="J15" s="374">
        <v>5.9</v>
      </c>
      <c r="K15" s="374">
        <v>7.4</v>
      </c>
      <c r="L15" s="374">
        <v>6</v>
      </c>
      <c r="M15" s="374">
        <v>7.4</v>
      </c>
      <c r="N15" s="374">
        <v>7.1</v>
      </c>
      <c r="O15" s="375">
        <v>5.958620689655173</v>
      </c>
      <c r="P15" s="376" t="s">
        <v>595</v>
      </c>
      <c r="Q15" s="377" t="s">
        <v>596</v>
      </c>
      <c r="R15" s="378" t="s">
        <v>17</v>
      </c>
      <c r="S15" s="346">
        <v>2</v>
      </c>
      <c r="T15" s="341"/>
      <c r="U15" s="341"/>
      <c r="V15" s="341"/>
      <c r="W15" s="341"/>
      <c r="X15" s="341"/>
      <c r="Y15" s="341"/>
      <c r="Z15" s="341"/>
      <c r="AA15" s="341"/>
      <c r="AB15" s="341"/>
    </row>
    <row r="16" spans="1:28" ht="19.5" customHeight="1">
      <c r="A16" s="370">
        <v>11</v>
      </c>
      <c r="B16" s="371" t="s">
        <v>67</v>
      </c>
      <c r="C16" s="372" t="s">
        <v>56</v>
      </c>
      <c r="D16" s="373">
        <v>8</v>
      </c>
      <c r="E16" s="373">
        <v>6.5</v>
      </c>
      <c r="F16" s="373">
        <v>5.3</v>
      </c>
      <c r="G16" s="373">
        <v>5.6</v>
      </c>
      <c r="H16" s="379">
        <v>3.4</v>
      </c>
      <c r="I16" s="373">
        <v>6.5</v>
      </c>
      <c r="J16" s="374">
        <v>6.4</v>
      </c>
      <c r="K16" s="374">
        <v>6.4</v>
      </c>
      <c r="L16" s="374">
        <v>6.6</v>
      </c>
      <c r="M16" s="374">
        <v>7.3</v>
      </c>
      <c r="N16" s="374">
        <v>6.4</v>
      </c>
      <c r="O16" s="375">
        <v>6.141379310344829</v>
      </c>
      <c r="P16" s="376" t="s">
        <v>595</v>
      </c>
      <c r="Q16" s="377" t="s">
        <v>596</v>
      </c>
      <c r="R16" s="378" t="s">
        <v>17</v>
      </c>
      <c r="S16" s="346">
        <v>2</v>
      </c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1:28" ht="19.5" customHeight="1">
      <c r="A17" s="370">
        <v>12</v>
      </c>
      <c r="B17" s="371" t="s">
        <v>605</v>
      </c>
      <c r="C17" s="372" t="s">
        <v>147</v>
      </c>
      <c r="D17" s="373">
        <v>8</v>
      </c>
      <c r="E17" s="373">
        <v>7.2</v>
      </c>
      <c r="F17" s="373">
        <v>5.2</v>
      </c>
      <c r="G17" s="373">
        <v>7.4</v>
      </c>
      <c r="H17" s="379">
        <v>4.7</v>
      </c>
      <c r="I17" s="373">
        <v>7.1</v>
      </c>
      <c r="J17" s="374">
        <v>8</v>
      </c>
      <c r="K17" s="374">
        <v>7.5</v>
      </c>
      <c r="L17" s="374">
        <v>6.5</v>
      </c>
      <c r="M17" s="374">
        <v>7.4</v>
      </c>
      <c r="N17" s="374">
        <v>7</v>
      </c>
      <c r="O17" s="375">
        <v>6.927586206896552</v>
      </c>
      <c r="P17" s="376" t="s">
        <v>592</v>
      </c>
      <c r="Q17" s="377" t="s">
        <v>593</v>
      </c>
      <c r="R17" s="378" t="s">
        <v>140</v>
      </c>
      <c r="S17" s="346">
        <v>2.5</v>
      </c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ht="19.5" customHeight="1">
      <c r="A18" s="370">
        <v>13</v>
      </c>
      <c r="B18" s="371" t="s">
        <v>277</v>
      </c>
      <c r="C18" s="372" t="s">
        <v>504</v>
      </c>
      <c r="D18" s="373">
        <v>8</v>
      </c>
      <c r="E18" s="373">
        <v>5</v>
      </c>
      <c r="F18" s="373">
        <v>5.2</v>
      </c>
      <c r="G18" s="373">
        <v>5</v>
      </c>
      <c r="H18" s="373">
        <v>5.6</v>
      </c>
      <c r="I18" s="373">
        <v>6.4</v>
      </c>
      <c r="J18" s="374">
        <v>7</v>
      </c>
      <c r="K18" s="374">
        <v>7.5</v>
      </c>
      <c r="L18" s="374">
        <v>6.4</v>
      </c>
      <c r="M18" s="374">
        <v>7.1</v>
      </c>
      <c r="N18" s="374">
        <v>7</v>
      </c>
      <c r="O18" s="375">
        <v>6.265517241379311</v>
      </c>
      <c r="P18" s="381" t="s">
        <v>595</v>
      </c>
      <c r="Q18" s="382" t="s">
        <v>596</v>
      </c>
      <c r="R18" s="378" t="s">
        <v>17</v>
      </c>
      <c r="S18" s="346">
        <v>2</v>
      </c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1:28" ht="19.5" customHeight="1">
      <c r="A19" s="370">
        <v>14</v>
      </c>
      <c r="B19" s="371" t="s">
        <v>100</v>
      </c>
      <c r="C19" s="372" t="s">
        <v>606</v>
      </c>
      <c r="D19" s="373">
        <v>8</v>
      </c>
      <c r="E19" s="373">
        <v>6.1</v>
      </c>
      <c r="F19" s="373">
        <v>5.3</v>
      </c>
      <c r="G19" s="373">
        <v>5.3</v>
      </c>
      <c r="H19" s="379">
        <v>0</v>
      </c>
      <c r="I19" s="373">
        <v>5.2</v>
      </c>
      <c r="J19" s="374">
        <v>6.8</v>
      </c>
      <c r="K19" s="374">
        <v>5.8</v>
      </c>
      <c r="L19" s="374">
        <v>7</v>
      </c>
      <c r="M19" s="374">
        <v>7.7</v>
      </c>
      <c r="N19" s="374">
        <v>6.4</v>
      </c>
      <c r="O19" s="375">
        <v>5.627586206896551</v>
      </c>
      <c r="P19" s="381" t="s">
        <v>595</v>
      </c>
      <c r="Q19" s="382" t="s">
        <v>596</v>
      </c>
      <c r="R19" s="378" t="s">
        <v>17</v>
      </c>
      <c r="S19" s="346">
        <v>2</v>
      </c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1:28" ht="19.5" customHeight="1">
      <c r="A20" s="370">
        <v>15</v>
      </c>
      <c r="B20" s="371" t="s">
        <v>607</v>
      </c>
      <c r="C20" s="372" t="s">
        <v>606</v>
      </c>
      <c r="D20" s="373">
        <v>7</v>
      </c>
      <c r="E20" s="373">
        <v>5.3</v>
      </c>
      <c r="F20" s="373">
        <v>5.6</v>
      </c>
      <c r="G20" s="373">
        <v>5.6</v>
      </c>
      <c r="H20" s="379">
        <v>3.1</v>
      </c>
      <c r="I20" s="373">
        <v>6.2</v>
      </c>
      <c r="J20" s="374">
        <v>5.9</v>
      </c>
      <c r="K20" s="374">
        <v>6.4</v>
      </c>
      <c r="L20" s="374">
        <v>6.2</v>
      </c>
      <c r="M20" s="374">
        <v>7.4</v>
      </c>
      <c r="N20" s="374">
        <v>7.1</v>
      </c>
      <c r="O20" s="375">
        <v>5.8310344827586205</v>
      </c>
      <c r="P20" s="376" t="s">
        <v>595</v>
      </c>
      <c r="Q20" s="377" t="s">
        <v>596</v>
      </c>
      <c r="R20" s="378" t="s">
        <v>17</v>
      </c>
      <c r="S20" s="346">
        <v>2</v>
      </c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28" ht="19.5" customHeight="1">
      <c r="A21" s="370">
        <v>16</v>
      </c>
      <c r="B21" s="371" t="s">
        <v>608</v>
      </c>
      <c r="C21" s="372" t="s">
        <v>609</v>
      </c>
      <c r="D21" s="373">
        <v>8</v>
      </c>
      <c r="E21" s="373">
        <v>5.1</v>
      </c>
      <c r="F21" s="373">
        <v>5.4</v>
      </c>
      <c r="G21" s="373">
        <v>5.9</v>
      </c>
      <c r="H21" s="379">
        <v>4.4</v>
      </c>
      <c r="I21" s="373">
        <v>5.9</v>
      </c>
      <c r="J21" s="374">
        <v>6.3</v>
      </c>
      <c r="K21" s="374">
        <v>6.3</v>
      </c>
      <c r="L21" s="374">
        <v>6</v>
      </c>
      <c r="M21" s="374">
        <v>7.2</v>
      </c>
      <c r="N21" s="374">
        <v>7.1</v>
      </c>
      <c r="O21" s="375">
        <v>6.051724137931034</v>
      </c>
      <c r="P21" s="376" t="s">
        <v>595</v>
      </c>
      <c r="Q21" s="377" t="s">
        <v>596</v>
      </c>
      <c r="R21" s="378" t="s">
        <v>17</v>
      </c>
      <c r="S21" s="346">
        <v>2</v>
      </c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1:28" ht="19.5" customHeight="1">
      <c r="A22" s="370">
        <v>17</v>
      </c>
      <c r="B22" s="371" t="s">
        <v>610</v>
      </c>
      <c r="C22" s="372" t="s">
        <v>118</v>
      </c>
      <c r="D22" s="373">
        <v>7</v>
      </c>
      <c r="E22" s="373">
        <v>5.7</v>
      </c>
      <c r="F22" s="373">
        <v>6.5</v>
      </c>
      <c r="G22" s="373">
        <v>5.5</v>
      </c>
      <c r="H22" s="379">
        <v>4.9</v>
      </c>
      <c r="I22" s="373">
        <v>5.7</v>
      </c>
      <c r="J22" s="374">
        <v>6.1</v>
      </c>
      <c r="K22" s="374">
        <v>5.6</v>
      </c>
      <c r="L22" s="374">
        <v>6</v>
      </c>
      <c r="M22" s="374">
        <v>7.3</v>
      </c>
      <c r="N22" s="374">
        <v>6.7</v>
      </c>
      <c r="O22" s="375">
        <v>5.96896551724138</v>
      </c>
      <c r="P22" s="376" t="s">
        <v>595</v>
      </c>
      <c r="Q22" s="377" t="s">
        <v>596</v>
      </c>
      <c r="R22" s="378" t="s">
        <v>17</v>
      </c>
      <c r="S22" s="346">
        <v>2</v>
      </c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1:28" ht="19.5" customHeight="1">
      <c r="A23" s="370">
        <v>18</v>
      </c>
      <c r="B23" s="371" t="s">
        <v>611</v>
      </c>
      <c r="C23" s="372" t="s">
        <v>285</v>
      </c>
      <c r="D23" s="373">
        <v>8</v>
      </c>
      <c r="E23" s="373">
        <v>7.5</v>
      </c>
      <c r="F23" s="373">
        <v>8.2</v>
      </c>
      <c r="G23" s="373">
        <v>8.3</v>
      </c>
      <c r="H23" s="373">
        <v>7.5</v>
      </c>
      <c r="I23" s="373">
        <v>7.4</v>
      </c>
      <c r="J23" s="374">
        <v>7.1</v>
      </c>
      <c r="K23" s="374">
        <v>8.1</v>
      </c>
      <c r="L23" s="374">
        <v>7.4</v>
      </c>
      <c r="M23" s="374">
        <v>8.5</v>
      </c>
      <c r="N23" s="374">
        <v>6.6</v>
      </c>
      <c r="O23" s="375">
        <v>7.662068965517241</v>
      </c>
      <c r="P23" s="376" t="s">
        <v>326</v>
      </c>
      <c r="Q23" s="377" t="s">
        <v>612</v>
      </c>
      <c r="R23" s="378" t="s">
        <v>140</v>
      </c>
      <c r="S23" s="346">
        <v>3</v>
      </c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1:28" ht="19.5" customHeight="1">
      <c r="A24" s="370">
        <v>19</v>
      </c>
      <c r="B24" s="371" t="s">
        <v>613</v>
      </c>
      <c r="C24" s="372" t="s">
        <v>148</v>
      </c>
      <c r="D24" s="373">
        <v>8</v>
      </c>
      <c r="E24" s="373">
        <v>7</v>
      </c>
      <c r="F24" s="373">
        <v>6.1</v>
      </c>
      <c r="G24" s="373">
        <v>6.6</v>
      </c>
      <c r="H24" s="373">
        <v>7.1</v>
      </c>
      <c r="I24" s="373">
        <v>8</v>
      </c>
      <c r="J24" s="374">
        <v>7.7</v>
      </c>
      <c r="K24" s="374">
        <v>8.7</v>
      </c>
      <c r="L24" s="374">
        <v>8</v>
      </c>
      <c r="M24" s="374">
        <v>7.7</v>
      </c>
      <c r="N24" s="374">
        <v>7</v>
      </c>
      <c r="O24" s="375">
        <v>7.417241379310344</v>
      </c>
      <c r="P24" s="376" t="s">
        <v>326</v>
      </c>
      <c r="Q24" s="377" t="s">
        <v>612</v>
      </c>
      <c r="R24" s="378" t="s">
        <v>140</v>
      </c>
      <c r="S24" s="346">
        <v>3</v>
      </c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19.5" customHeight="1">
      <c r="A25" s="370">
        <v>20</v>
      </c>
      <c r="B25" s="371" t="s">
        <v>614</v>
      </c>
      <c r="C25" s="372" t="s">
        <v>72</v>
      </c>
      <c r="D25" s="373">
        <v>8</v>
      </c>
      <c r="E25" s="373">
        <v>5</v>
      </c>
      <c r="F25" s="373">
        <v>5.6</v>
      </c>
      <c r="G25" s="373">
        <v>5.1</v>
      </c>
      <c r="H25" s="373">
        <v>6.1</v>
      </c>
      <c r="I25" s="373">
        <v>6.2</v>
      </c>
      <c r="J25" s="380">
        <v>4.9</v>
      </c>
      <c r="K25" s="374">
        <v>6.4</v>
      </c>
      <c r="L25" s="374">
        <v>5.8</v>
      </c>
      <c r="M25" s="374">
        <v>7.2</v>
      </c>
      <c r="N25" s="374">
        <v>6.7</v>
      </c>
      <c r="O25" s="375">
        <v>5.9655172413793105</v>
      </c>
      <c r="P25" s="376" t="s">
        <v>595</v>
      </c>
      <c r="Q25" s="377" t="s">
        <v>596</v>
      </c>
      <c r="R25" s="378" t="s">
        <v>17</v>
      </c>
      <c r="S25" s="346">
        <v>2</v>
      </c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1:28" ht="19.5" customHeight="1">
      <c r="A26" s="370">
        <v>21</v>
      </c>
      <c r="B26" s="371" t="s">
        <v>615</v>
      </c>
      <c r="C26" s="372" t="s">
        <v>126</v>
      </c>
      <c r="D26" s="373">
        <v>7</v>
      </c>
      <c r="E26" s="373">
        <v>5.5</v>
      </c>
      <c r="F26" s="373">
        <v>5.8</v>
      </c>
      <c r="G26" s="373">
        <v>5.1</v>
      </c>
      <c r="H26" s="373">
        <v>5.5</v>
      </c>
      <c r="I26" s="373">
        <v>6</v>
      </c>
      <c r="J26" s="374">
        <v>6.1</v>
      </c>
      <c r="K26" s="374">
        <v>6.1</v>
      </c>
      <c r="L26" s="374">
        <v>6</v>
      </c>
      <c r="M26" s="374">
        <v>7.4</v>
      </c>
      <c r="N26" s="374">
        <v>7</v>
      </c>
      <c r="O26" s="375">
        <v>5.996551724137931</v>
      </c>
      <c r="P26" s="376" t="s">
        <v>595</v>
      </c>
      <c r="Q26" s="377" t="s">
        <v>596</v>
      </c>
      <c r="R26" s="378" t="s">
        <v>17</v>
      </c>
      <c r="S26" s="346">
        <v>2</v>
      </c>
      <c r="T26" s="341"/>
      <c r="U26" s="341"/>
      <c r="V26" s="341"/>
      <c r="W26" s="341"/>
      <c r="X26" s="341"/>
      <c r="Y26" s="341"/>
      <c r="Z26" s="341"/>
      <c r="AA26" s="341"/>
      <c r="AB26" s="341"/>
    </row>
    <row r="27" spans="1:28" ht="19.5" customHeight="1">
      <c r="A27" s="370">
        <v>22</v>
      </c>
      <c r="B27" s="371" t="s">
        <v>34</v>
      </c>
      <c r="C27" s="372" t="s">
        <v>151</v>
      </c>
      <c r="D27" s="373">
        <v>8</v>
      </c>
      <c r="E27" s="373">
        <v>5.5</v>
      </c>
      <c r="F27" s="373">
        <v>5.7</v>
      </c>
      <c r="G27" s="373">
        <v>5.2</v>
      </c>
      <c r="H27" s="379">
        <v>0</v>
      </c>
      <c r="I27" s="373">
        <v>5.9</v>
      </c>
      <c r="J27" s="374">
        <v>6.6</v>
      </c>
      <c r="K27" s="374">
        <v>7.1</v>
      </c>
      <c r="L27" s="374">
        <v>6</v>
      </c>
      <c r="M27" s="374">
        <v>7.4</v>
      </c>
      <c r="N27" s="374">
        <v>6.5</v>
      </c>
      <c r="O27" s="375">
        <v>5.613793103448276</v>
      </c>
      <c r="P27" s="376" t="s">
        <v>595</v>
      </c>
      <c r="Q27" s="377" t="s">
        <v>596</v>
      </c>
      <c r="R27" s="378" t="s">
        <v>17</v>
      </c>
      <c r="S27" s="346">
        <v>2</v>
      </c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1:28" ht="19.5" customHeight="1">
      <c r="A28" s="370">
        <v>23</v>
      </c>
      <c r="B28" s="371" t="s">
        <v>42</v>
      </c>
      <c r="C28" s="383" t="s">
        <v>81</v>
      </c>
      <c r="D28" s="373">
        <v>8</v>
      </c>
      <c r="E28" s="384">
        <v>5</v>
      </c>
      <c r="F28" s="373">
        <v>5.1</v>
      </c>
      <c r="G28" s="373">
        <v>5.2</v>
      </c>
      <c r="H28" s="373">
        <v>5.1</v>
      </c>
      <c r="I28" s="373">
        <v>5.3</v>
      </c>
      <c r="J28" s="374">
        <v>5.9</v>
      </c>
      <c r="K28" s="374">
        <v>5.9</v>
      </c>
      <c r="L28" s="374">
        <v>5.8</v>
      </c>
      <c r="M28" s="374">
        <v>7.2</v>
      </c>
      <c r="N28" s="374">
        <v>5.8</v>
      </c>
      <c r="O28" s="375">
        <v>5.755172413793103</v>
      </c>
      <c r="P28" s="376" t="s">
        <v>595</v>
      </c>
      <c r="Q28" s="377" t="s">
        <v>596</v>
      </c>
      <c r="R28" s="378" t="s">
        <v>17</v>
      </c>
      <c r="S28" s="346">
        <v>2</v>
      </c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8" ht="19.5" customHeight="1">
      <c r="A29" s="370">
        <v>24</v>
      </c>
      <c r="B29" s="371" t="s">
        <v>162</v>
      </c>
      <c r="C29" s="383" t="s">
        <v>81</v>
      </c>
      <c r="D29" s="373">
        <v>7</v>
      </c>
      <c r="E29" s="384">
        <v>5.8</v>
      </c>
      <c r="F29" s="373">
        <v>5.1</v>
      </c>
      <c r="G29" s="379">
        <v>4.4</v>
      </c>
      <c r="H29" s="373">
        <v>6.7</v>
      </c>
      <c r="I29" s="373">
        <v>5.6</v>
      </c>
      <c r="J29" s="374">
        <v>6.6</v>
      </c>
      <c r="K29" s="374">
        <v>5.6</v>
      </c>
      <c r="L29" s="374">
        <v>7.1</v>
      </c>
      <c r="M29" s="374">
        <v>7.3</v>
      </c>
      <c r="N29" s="374">
        <v>5.8</v>
      </c>
      <c r="O29" s="375">
        <v>6.010344827586207</v>
      </c>
      <c r="P29" s="376" t="s">
        <v>595</v>
      </c>
      <c r="Q29" s="377" t="s">
        <v>596</v>
      </c>
      <c r="R29" s="378" t="s">
        <v>17</v>
      </c>
      <c r="S29" s="346">
        <v>2</v>
      </c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1:28" ht="19.5" customHeight="1">
      <c r="A30" s="370">
        <v>25</v>
      </c>
      <c r="B30" s="371" t="s">
        <v>616</v>
      </c>
      <c r="C30" s="383" t="s">
        <v>68</v>
      </c>
      <c r="D30" s="373">
        <v>8</v>
      </c>
      <c r="E30" s="384">
        <v>5.7</v>
      </c>
      <c r="F30" s="373">
        <v>5.6</v>
      </c>
      <c r="G30" s="373">
        <v>5.7</v>
      </c>
      <c r="H30" s="373">
        <v>6.1</v>
      </c>
      <c r="I30" s="373">
        <v>7.3</v>
      </c>
      <c r="J30" s="374">
        <v>6.6</v>
      </c>
      <c r="K30" s="374">
        <v>8.1</v>
      </c>
      <c r="L30" s="374">
        <v>6.7</v>
      </c>
      <c r="M30" s="374">
        <v>7.2</v>
      </c>
      <c r="N30" s="374">
        <v>6.4</v>
      </c>
      <c r="O30" s="375">
        <v>6.599999999999998</v>
      </c>
      <c r="P30" s="376" t="s">
        <v>592</v>
      </c>
      <c r="Q30" s="377" t="s">
        <v>593</v>
      </c>
      <c r="R30" s="378" t="s">
        <v>140</v>
      </c>
      <c r="S30" s="346">
        <v>2.5</v>
      </c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1:28" ht="19.5" customHeight="1" thickBot="1">
      <c r="A31" s="359">
        <v>26</v>
      </c>
      <c r="B31" s="360" t="s">
        <v>356</v>
      </c>
      <c r="C31" s="361" t="s">
        <v>240</v>
      </c>
      <c r="D31" s="362">
        <v>8</v>
      </c>
      <c r="E31" s="363">
        <v>6.9</v>
      </c>
      <c r="F31" s="364">
        <v>6.6</v>
      </c>
      <c r="G31" s="364">
        <v>6.1</v>
      </c>
      <c r="H31" s="364">
        <v>6.6</v>
      </c>
      <c r="I31" s="364">
        <v>5.6</v>
      </c>
      <c r="J31" s="365">
        <v>6.1</v>
      </c>
      <c r="K31" s="365">
        <v>8.1</v>
      </c>
      <c r="L31" s="365">
        <v>6.6</v>
      </c>
      <c r="M31" s="365">
        <v>7.8</v>
      </c>
      <c r="N31" s="365">
        <v>7.3</v>
      </c>
      <c r="O31" s="366">
        <v>6.744827586206896</v>
      </c>
      <c r="P31" s="367" t="s">
        <v>592</v>
      </c>
      <c r="Q31" s="368" t="s">
        <v>593</v>
      </c>
      <c r="R31" s="369" t="s">
        <v>140</v>
      </c>
      <c r="S31" s="348">
        <v>2.5</v>
      </c>
      <c r="T31" s="341"/>
      <c r="U31" s="341"/>
      <c r="V31" s="341"/>
      <c r="W31" s="341"/>
      <c r="X31" s="341"/>
      <c r="Y31" s="341"/>
      <c r="Z31" s="341"/>
      <c r="AA31" s="341"/>
      <c r="AB31" s="341"/>
    </row>
  </sheetData>
  <sheetProtection/>
  <mergeCells count="6">
    <mergeCell ref="A1:Q1"/>
    <mergeCell ref="A2:Q2"/>
    <mergeCell ref="A4:A5"/>
    <mergeCell ref="B4:C5"/>
    <mergeCell ref="O4:Q4"/>
    <mergeCell ref="O5:Q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6"/>
  <sheetViews>
    <sheetView zoomScalePageLayoutView="0" workbookViewId="0" topLeftCell="A1">
      <selection activeCell="AG9" sqref="AG9"/>
    </sheetView>
  </sheetViews>
  <sheetFormatPr defaultColWidth="5.57421875" defaultRowHeight="12.75"/>
  <cols>
    <col min="1" max="1" width="2.7109375" style="659" customWidth="1"/>
    <col min="2" max="2" width="8.140625" style="659" customWidth="1"/>
    <col min="3" max="3" width="4.140625" style="659" customWidth="1"/>
    <col min="4" max="60" width="3.7109375" style="659" customWidth="1"/>
    <col min="61" max="16384" width="5.57421875" style="659" customWidth="1"/>
  </cols>
  <sheetData>
    <row r="1" spans="1:60" s="1" customFormat="1" ht="27.75" customHeight="1">
      <c r="A1" s="1117" t="s">
        <v>822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  <c r="X1" s="1117"/>
      <c r="Y1" s="1117"/>
      <c r="Z1" s="1117"/>
      <c r="AA1" s="1117"/>
      <c r="AB1" s="1117"/>
      <c r="AC1" s="1117"/>
      <c r="AD1" s="1117"/>
      <c r="AE1" s="1117"/>
      <c r="AF1" s="1117"/>
      <c r="AG1" s="1117"/>
      <c r="AH1" s="1117"/>
      <c r="AI1" s="1117"/>
      <c r="AJ1" s="1117"/>
      <c r="AK1" s="1117"/>
      <c r="AL1" s="1117"/>
      <c r="AM1" s="1117"/>
      <c r="AN1" s="1117"/>
      <c r="AO1" s="1117"/>
      <c r="AP1" s="1117"/>
      <c r="AQ1" s="1117"/>
      <c r="AR1" s="1117"/>
      <c r="AS1" s="1117"/>
      <c r="AT1" s="1117"/>
      <c r="AU1" s="1117"/>
      <c r="AV1" s="1117"/>
      <c r="AW1" s="1117"/>
      <c r="AX1" s="1117"/>
      <c r="AY1" s="1117"/>
      <c r="AZ1" s="1117"/>
      <c r="BA1" s="1117"/>
      <c r="BB1" s="1117"/>
      <c r="BC1" s="1117"/>
      <c r="BD1" s="1117"/>
      <c r="BE1" s="1117"/>
      <c r="BF1" s="1117"/>
      <c r="BG1" s="1117"/>
      <c r="BH1" s="1117"/>
    </row>
    <row r="2" spans="1:60" ht="27.75" customHeight="1" thickBot="1">
      <c r="A2" s="1118" t="s">
        <v>848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8"/>
      <c r="P2" s="1118"/>
      <c r="Q2" s="1118"/>
      <c r="R2" s="1118"/>
      <c r="S2" s="1118"/>
      <c r="T2" s="1118"/>
      <c r="U2" s="1118"/>
      <c r="V2" s="1118"/>
      <c r="W2" s="1118"/>
      <c r="X2" s="1118"/>
      <c r="Y2" s="1118"/>
      <c r="Z2" s="1118"/>
      <c r="AA2" s="1118"/>
      <c r="AB2" s="1118"/>
      <c r="AC2" s="1118"/>
      <c r="AD2" s="1118"/>
      <c r="AE2" s="1118"/>
      <c r="AF2" s="1118"/>
      <c r="AG2" s="1118"/>
      <c r="AH2" s="1118"/>
      <c r="AI2" s="1118"/>
      <c r="AJ2" s="1118"/>
      <c r="AK2" s="1118"/>
      <c r="AL2" s="1118"/>
      <c r="AM2" s="1118"/>
      <c r="AN2" s="1118"/>
      <c r="AO2" s="1118"/>
      <c r="AP2" s="1118"/>
      <c r="AQ2" s="1118"/>
      <c r="AR2" s="1118"/>
      <c r="AS2" s="1118"/>
      <c r="AT2" s="1118"/>
      <c r="AU2" s="1118"/>
      <c r="AV2" s="1118"/>
      <c r="AW2" s="1118"/>
      <c r="AX2" s="1118"/>
      <c r="AY2" s="1118"/>
      <c r="AZ2" s="1118"/>
      <c r="BA2" s="1118"/>
      <c r="BB2" s="1118"/>
      <c r="BC2" s="1118"/>
      <c r="BD2" s="1118"/>
      <c r="BE2" s="1118"/>
      <c r="BF2" s="1118"/>
      <c r="BG2" s="1118"/>
      <c r="BH2" s="1118"/>
    </row>
    <row r="3" spans="1:60" s="2" customFormat="1" ht="18.75" customHeight="1" thickTop="1">
      <c r="A3" s="1119" t="s">
        <v>0</v>
      </c>
      <c r="B3" s="1121" t="s">
        <v>1</v>
      </c>
      <c r="C3" s="1122"/>
      <c r="D3" s="1125" t="s">
        <v>2</v>
      </c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7"/>
      <c r="AB3" s="1128" t="s">
        <v>3</v>
      </c>
      <c r="AC3" s="1129"/>
      <c r="AD3" s="1129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  <c r="AO3" s="1129"/>
      <c r="AP3" s="1129"/>
      <c r="AQ3" s="1129"/>
      <c r="AR3" s="1129"/>
      <c r="AS3" s="1129"/>
      <c r="AT3" s="1129"/>
      <c r="AU3" s="1129"/>
      <c r="AV3" s="1129"/>
      <c r="AW3" s="1129"/>
      <c r="AX3" s="1129"/>
      <c r="AY3" s="1129"/>
      <c r="AZ3" s="1129"/>
      <c r="BA3" s="1129"/>
      <c r="BB3" s="1129"/>
      <c r="BC3" s="1130"/>
      <c r="BD3" s="1131" t="s">
        <v>266</v>
      </c>
      <c r="BE3" s="1132"/>
      <c r="BF3" s="1132"/>
      <c r="BG3" s="1132"/>
      <c r="BH3" s="1133"/>
    </row>
    <row r="4" spans="1:60" s="2" customFormat="1" ht="79.5" customHeight="1">
      <c r="A4" s="1120"/>
      <c r="B4" s="1123"/>
      <c r="C4" s="1124"/>
      <c r="D4" s="1134" t="s">
        <v>7</v>
      </c>
      <c r="E4" s="1135"/>
      <c r="F4" s="1134" t="s">
        <v>849</v>
      </c>
      <c r="G4" s="1135"/>
      <c r="H4" s="1134" t="s">
        <v>850</v>
      </c>
      <c r="I4" s="1135"/>
      <c r="J4" s="1134" t="s">
        <v>851</v>
      </c>
      <c r="K4" s="1135"/>
      <c r="L4" s="1134" t="s">
        <v>852</v>
      </c>
      <c r="M4" s="1135"/>
      <c r="N4" s="1134" t="s">
        <v>11</v>
      </c>
      <c r="O4" s="1135"/>
      <c r="P4" s="1134" t="s">
        <v>6</v>
      </c>
      <c r="Q4" s="1135"/>
      <c r="R4" s="1134" t="s">
        <v>853</v>
      </c>
      <c r="S4" s="1135"/>
      <c r="T4" s="1134" t="s">
        <v>5</v>
      </c>
      <c r="U4" s="1135"/>
      <c r="V4" s="696" t="s">
        <v>854</v>
      </c>
      <c r="W4" s="696"/>
      <c r="X4" s="696" t="s">
        <v>855</v>
      </c>
      <c r="Y4" s="1136" t="s">
        <v>856</v>
      </c>
      <c r="Z4" s="1136" t="s">
        <v>857</v>
      </c>
      <c r="AA4" s="1138" t="s">
        <v>858</v>
      </c>
      <c r="AB4" s="1140" t="s">
        <v>305</v>
      </c>
      <c r="AC4" s="1141"/>
      <c r="AD4" s="1140" t="s">
        <v>859</v>
      </c>
      <c r="AE4" s="1141"/>
      <c r="AF4" s="1140" t="s">
        <v>860</v>
      </c>
      <c r="AG4" s="1141"/>
      <c r="AH4" s="1140" t="s">
        <v>8</v>
      </c>
      <c r="AI4" s="1141"/>
      <c r="AJ4" s="1140" t="s">
        <v>861</v>
      </c>
      <c r="AK4" s="1141"/>
      <c r="AL4" s="1140" t="s">
        <v>862</v>
      </c>
      <c r="AM4" s="1141"/>
      <c r="AN4" s="1140" t="s">
        <v>863</v>
      </c>
      <c r="AO4" s="1141"/>
      <c r="AP4" s="1140" t="s">
        <v>864</v>
      </c>
      <c r="AQ4" s="1141"/>
      <c r="AR4" s="1140" t="s">
        <v>865</v>
      </c>
      <c r="AS4" s="1141"/>
      <c r="AT4" s="1140" t="s">
        <v>542</v>
      </c>
      <c r="AU4" s="1141"/>
      <c r="AV4" s="1140" t="s">
        <v>10</v>
      </c>
      <c r="AW4" s="1141"/>
      <c r="AX4" s="697" t="s">
        <v>854</v>
      </c>
      <c r="AY4" s="697"/>
      <c r="AZ4" s="698" t="s">
        <v>855</v>
      </c>
      <c r="BA4" s="1146" t="s">
        <v>856</v>
      </c>
      <c r="BB4" s="1148" t="s">
        <v>857</v>
      </c>
      <c r="BC4" s="1142" t="s">
        <v>858</v>
      </c>
      <c r="BD4" s="660" t="s">
        <v>866</v>
      </c>
      <c r="BE4" s="661" t="s">
        <v>867</v>
      </c>
      <c r="BF4" s="662"/>
      <c r="BG4" s="1148" t="s">
        <v>274</v>
      </c>
      <c r="BH4" s="1142" t="s">
        <v>275</v>
      </c>
    </row>
    <row r="5" spans="1:60" s="666" customFormat="1" ht="15" customHeight="1" thickBot="1">
      <c r="A5" s="1143" t="s">
        <v>14</v>
      </c>
      <c r="B5" s="1144"/>
      <c r="C5" s="1145"/>
      <c r="D5" s="718">
        <v>3</v>
      </c>
      <c r="E5" s="718"/>
      <c r="F5" s="718">
        <v>2</v>
      </c>
      <c r="G5" s="718"/>
      <c r="H5" s="718"/>
      <c r="I5" s="718"/>
      <c r="J5" s="718">
        <v>2</v>
      </c>
      <c r="K5" s="718"/>
      <c r="L5" s="718">
        <v>3</v>
      </c>
      <c r="M5" s="718"/>
      <c r="N5" s="718">
        <v>3</v>
      </c>
      <c r="O5" s="718"/>
      <c r="P5" s="718">
        <v>3</v>
      </c>
      <c r="Q5" s="718"/>
      <c r="R5" s="718">
        <v>2</v>
      </c>
      <c r="S5" s="718"/>
      <c r="T5" s="718">
        <v>4</v>
      </c>
      <c r="U5" s="718"/>
      <c r="V5" s="699">
        <f>SUM(D5:U5)</f>
        <v>22</v>
      </c>
      <c r="W5" s="664"/>
      <c r="X5" s="664">
        <f>SUM(D5:U5)</f>
        <v>22</v>
      </c>
      <c r="Y5" s="1137"/>
      <c r="Z5" s="1137"/>
      <c r="AA5" s="1139"/>
      <c r="AB5" s="719">
        <v>3</v>
      </c>
      <c r="AC5" s="719"/>
      <c r="AD5" s="719">
        <v>2</v>
      </c>
      <c r="AE5" s="719"/>
      <c r="AF5" s="719">
        <v>2</v>
      </c>
      <c r="AG5" s="719"/>
      <c r="AH5" s="719">
        <v>3</v>
      </c>
      <c r="AI5" s="719"/>
      <c r="AJ5" s="719">
        <v>3</v>
      </c>
      <c r="AK5" s="719"/>
      <c r="AL5" s="719">
        <v>1</v>
      </c>
      <c r="AM5" s="719"/>
      <c r="AN5" s="719">
        <v>3</v>
      </c>
      <c r="AO5" s="719"/>
      <c r="AP5" s="719">
        <v>3</v>
      </c>
      <c r="AQ5" s="719"/>
      <c r="AR5" s="719">
        <v>4</v>
      </c>
      <c r="AS5" s="719"/>
      <c r="AT5" s="719">
        <v>2</v>
      </c>
      <c r="AU5" s="719"/>
      <c r="AV5" s="719">
        <v>3</v>
      </c>
      <c r="AW5" s="719"/>
      <c r="AX5" s="699">
        <f>SUM(AB5:AW5)</f>
        <v>29</v>
      </c>
      <c r="AY5" s="699"/>
      <c r="AZ5" s="699">
        <f>SUM(AB5:AW5)</f>
        <v>29</v>
      </c>
      <c r="BA5" s="1147"/>
      <c r="BB5" s="1137"/>
      <c r="BC5" s="1139"/>
      <c r="BD5" s="663">
        <f>SUM(X5+AZ5)</f>
        <v>51</v>
      </c>
      <c r="BE5" s="664">
        <f>SUM(X5+AZ5)</f>
        <v>51</v>
      </c>
      <c r="BF5" s="665"/>
      <c r="BG5" s="1137"/>
      <c r="BH5" s="1139"/>
    </row>
    <row r="6" spans="1:60" s="666" customFormat="1" ht="18" customHeight="1" thickTop="1">
      <c r="A6" s="700">
        <v>1</v>
      </c>
      <c r="B6" s="701" t="s">
        <v>868</v>
      </c>
      <c r="C6" s="692" t="s">
        <v>16</v>
      </c>
      <c r="D6" s="667">
        <v>6.3</v>
      </c>
      <c r="E6" s="667" t="str">
        <f>IF(D6&gt;=9.5,"4.5",IF(D6&gt;=8.5,"4",IF(D6&gt;=8,"3.5",IF(D6&gt;=7,"3",IF(D6&gt;=6.5,"2.5",IF(D6&gt;=5.5,"2",IF(D6&gt;=5,"1.5",IF(D6&gt;=4,"1","0"))))))))</f>
        <v>2</v>
      </c>
      <c r="F6" s="667">
        <v>8.1</v>
      </c>
      <c r="G6" s="667" t="str">
        <f>IF(F6&gt;=9.5,"4.5",IF(F6&gt;=8.5,"4",IF(F6&gt;=8,"3.5",IF(F6&gt;=7,"3",IF(F6&gt;=6.5,"2.5",IF(F6&gt;=5.5,"2",IF(F6&gt;=5,"1.5",IF(F6&gt;=4,"1","0"))))))))</f>
        <v>3.5</v>
      </c>
      <c r="H6" s="667">
        <v>7.8</v>
      </c>
      <c r="I6" s="667" t="str">
        <f>IF(H6&gt;=9.5,"4.5",IF(H6&gt;=8.5,"4",IF(H6&gt;=8,"3.5",IF(H6&gt;=7,"3",IF(H6&gt;=6.5,"2.5",IF(H6&gt;=5.5,"2",IF(H6&gt;=5,"1.5",IF(H6&gt;=4,"1","0"))))))))</f>
        <v>3</v>
      </c>
      <c r="J6" s="667">
        <v>8.1</v>
      </c>
      <c r="K6" s="667" t="str">
        <f>IF(J6&gt;=9.5,"4.5",IF(J6&gt;=8.5,"4",IF(J6&gt;=8,"3.5",IF(J6&gt;=7,"3",IF(J6&gt;=6.5,"2.5",IF(J6&gt;=5.5,"2",IF(J6&gt;=5,"1.5",IF(J6&gt;=4,"1","0"))))))))</f>
        <v>3.5</v>
      </c>
      <c r="L6" s="667">
        <v>6.9</v>
      </c>
      <c r="M6" s="667" t="str">
        <f>IF(L6&gt;=9.5,"4.5",IF(L6&gt;=8.5,"4",IF(L6&gt;=8,"3.5",IF(L6&gt;=7,"3",IF(L6&gt;=6.5,"2.5",IF(L6&gt;=5.5,"2",IF(L6&gt;=5,"1.5",IF(L6&gt;=4,"1","0"))))))))</f>
        <v>2.5</v>
      </c>
      <c r="N6" s="667">
        <v>5.9</v>
      </c>
      <c r="O6" s="667" t="str">
        <f>IF(N6&gt;=9.5,"4.5",IF(N6&gt;=8.5,"4",IF(N6&gt;=8,"3.5",IF(N6&gt;=7,"3",IF(N6&gt;=6.5,"2.5",IF(N6&gt;=5.5,"2",IF(N6&gt;=5,"1.5",IF(N6&gt;=4,"1","0"))))))))</f>
        <v>2</v>
      </c>
      <c r="P6" s="667">
        <v>7.1</v>
      </c>
      <c r="Q6" s="667" t="str">
        <f>IF(P6&gt;=9.5,"4.5",IF(P6&gt;=8.5,"4",IF(P6&gt;=8,"3.5",IF(P6&gt;=7,"3",IF(P6&gt;=6.5,"2.5",IF(P6&gt;=5.5,"2",IF(P6&gt;=5,"1.5",IF(P6&gt;=4,"1","0"))))))))</f>
        <v>3</v>
      </c>
      <c r="R6" s="667">
        <v>7.4</v>
      </c>
      <c r="S6" s="667" t="str">
        <f>IF(R6&gt;=9.5,"4.5",IF(R6&gt;=8.5,"4",IF(R6&gt;=8,"3.5",IF(R6&gt;=7,"3",IF(R6&gt;=6.5,"2.5",IF(R6&gt;=5.5,"2",IF(R6&gt;=5,"1.5",IF(R6&gt;=4,"1","0"))))))))</f>
        <v>3</v>
      </c>
      <c r="T6" s="667">
        <v>7.4</v>
      </c>
      <c r="U6" s="667" t="str">
        <f>IF(T6&gt;=9.5,"4.5",IF(T6&gt;=8.5,"4",IF(T6&gt;=8,"3.5",IF(T6&gt;=7,"3",IF(T6&gt;=6.5,"2.5",IF(T6&gt;=5.5,"2",IF(T6&gt;=5,"1.5",IF(T6&gt;=4,"1","0"))))))))</f>
        <v>3</v>
      </c>
      <c r="V6" s="702">
        <f>(D6*$D$5+F6*$F$5+J6*$J$5+L6*$L$5+N6*$N$5+P6*$P$5+R6*$R$5+T6*$T$5)/22</f>
        <v>7.0636363636363635</v>
      </c>
      <c r="W6" s="702">
        <f>(E6*$D$5+G6*$F$5+K6*$J$5+M6*$L$5+O6*$N$5+Q6*$P$5+S6*$R$5+U6*$T$5)/$V$5</f>
        <v>2.75</v>
      </c>
      <c r="X6" s="667" t="str">
        <f>IF(V6&gt;=9.5,"4.5",IF(V6&gt;=8.5,"4",IF(V6&gt;=8,"3.5",IF(V6&gt;=7,"3",IF(V6&gt;=6.5,"2.5",IF(V6&gt;=5.5,"2",IF(V6&gt;=5,"1.5",IF(V6&gt;=4,"1","0"))))))))</f>
        <v>3</v>
      </c>
      <c r="Y6" s="703" t="str">
        <f>IF(V6&gt;=9,"SX",IF(AND(V6&gt;=8,V6&lt;9),"Giỏi",IF(AND(V6&gt;=7,V6&lt;8),"Khá",IF(AND(V6&gt;=6,V6&lt;7),"TBK",IF(AND(V6&gt;=5,V6&lt;6),"TB",IF(AND(V6&lt;5,V6&gt;=4),"Yếu","Kém"))))))</f>
        <v>Khá</v>
      </c>
      <c r="Z6" s="673" t="str">
        <f>IF(W6&gt;=3.6,"SX",IF(AND(W6&gt;=3.2,W6&lt;3.59),"Giái",IF(AND(W6&gt;=2.5,W6&lt;3.19),"Kh¸",IF(AND(W6&gt;=2,W6&lt;2.49),"TB",IF(AND(W6&gt;=1,W6&lt;=1.99),"YÕu",IF(AND(W6&lt;=0.99),"KÐm"))))))</f>
        <v>Kh¸</v>
      </c>
      <c r="AA6" s="704" t="s">
        <v>325</v>
      </c>
      <c r="AB6" s="668">
        <v>8</v>
      </c>
      <c r="AC6" s="668">
        <v>3.5</v>
      </c>
      <c r="AD6" s="668">
        <v>5.2</v>
      </c>
      <c r="AE6" s="668" t="str">
        <f>IF(AD6&gt;=9.5,"4.5",IF(AD6&gt;=8.5,"4",IF(AD6&gt;=8,"3.5",IF(AD6&gt;=7,"3",IF(AD6&gt;=6.5,"2.5",IF(AD6&gt;=5.5,"2",IF(AD6&gt;=5,"1.5",IF(AD6&gt;=4,"1","0"))))))))</f>
        <v>1.5</v>
      </c>
      <c r="AF6" s="668">
        <v>7.5</v>
      </c>
      <c r="AG6" s="668" t="str">
        <f>IF(AF6&gt;=9.5,"4.5",IF(AF6&gt;=8.5,"4",IF(AF6&gt;=8,"3.5",IF(AF6&gt;=7,"3",IF(AF6&gt;=6.5,"2.5",IF(AF6&gt;=5.5,"2",IF(AF6&gt;=5,"1.5",IF(AF6&gt;=4,"1","0"))))))))</f>
        <v>3</v>
      </c>
      <c r="AH6" s="668">
        <v>7.7</v>
      </c>
      <c r="AI6" s="668" t="str">
        <f>IF(AH6&gt;=9.5,"4.5",IF(AH6&gt;=8.5,"4",IF(AH6&gt;=8,"3.5",IF(AH6&gt;=7,"3",IF(AH6&gt;=6.5,"2.5",IF(AH6&gt;=5.5,"2",IF(AH6&gt;=5,"1.5",IF(AH6&gt;=4,"1","0"))))))))</f>
        <v>3</v>
      </c>
      <c r="AJ6" s="668">
        <v>7</v>
      </c>
      <c r="AK6" s="668" t="str">
        <f>IF(AJ6&gt;=9.5,"4.5",IF(AJ6&gt;=8.5,"4",IF(AJ6&gt;=8,"3.5",IF(AJ6&gt;=7,"3",IF(AJ6&gt;=6.5,"2.5",IF(AJ6&gt;=5.5,"2",IF(AJ6&gt;=5,"1.5",IF(AJ6&gt;=4,"1","0"))))))))</f>
        <v>3</v>
      </c>
      <c r="AL6" s="668">
        <v>7.8</v>
      </c>
      <c r="AM6" s="668" t="str">
        <f>IF(AL6&gt;=9.5,"4.5",IF(AL6&gt;=8.5,"4",IF(AL6&gt;=8,"3.5",IF(AL6&gt;=7,"3",IF(AL6&gt;=6.5,"2.5",IF(AL6&gt;=5.5,"2",IF(AL6&gt;=5,"1.5",IF(AL6&gt;=4,"1","0"))))))))</f>
        <v>3</v>
      </c>
      <c r="AN6" s="668">
        <v>6.2</v>
      </c>
      <c r="AO6" s="668" t="str">
        <f>IF(AN6&gt;=9.5,"4.5",IF(AN6&gt;=8.5,"4",IF(AN6&gt;=8,"3.5",IF(AN6&gt;=7,"3",IF(AN6&gt;=6.5,"2.5",IF(AN6&gt;=5.5,"2",IF(AN6&gt;=5,"1.5",IF(AN6&gt;=4,"1","0"))))))))</f>
        <v>2</v>
      </c>
      <c r="AP6" s="668">
        <v>6.9</v>
      </c>
      <c r="AQ6" s="668" t="str">
        <f>IF(AP6&gt;=9.5,"4.5",IF(AP6&gt;=8.5,"4",IF(AP6&gt;=8,"3.5",IF(AP6&gt;=7,"3",IF(AP6&gt;=6.5,"2.5",IF(AP6&gt;=5.5,"2",IF(AP6&gt;=5,"1.5",IF(AP6&gt;=4,"1","0"))))))))</f>
        <v>2.5</v>
      </c>
      <c r="AR6" s="668">
        <v>5.5</v>
      </c>
      <c r="AS6" s="668" t="str">
        <f>IF(AR6&gt;=9.5,"4.5",IF(AR6&gt;=8.5,"4",IF(AR6&gt;=8,"3.5",IF(AR6&gt;=7,"3",IF(AR6&gt;=6.5,"2.5",IF(AR6&gt;=5.5,"2",IF(AR6&gt;=5,"1.5",IF(AR6&gt;=4,"1","0"))))))))</f>
        <v>2</v>
      </c>
      <c r="AT6" s="668">
        <v>5.4</v>
      </c>
      <c r="AU6" s="668" t="str">
        <f>IF(AT6&gt;=9.5,"4.5",IF(AT6&gt;=8.5,"4",IF(AT6&gt;=8,"3.5",IF(AT6&gt;=7,"3",IF(AT6&gt;=6.5,"2.5",IF(AT6&gt;=5.5,"2",IF(AT6&gt;=5,"1.5",IF(AT6&gt;=4,"1","0"))))))))</f>
        <v>1.5</v>
      </c>
      <c r="AV6" s="668">
        <v>6.5</v>
      </c>
      <c r="AW6" s="668" t="str">
        <f>IF(AV6&gt;=9.5,"4.5",IF(AV6&gt;=8.5,"4",IF(AV6&gt;=8,"3.5",IF(AV6&gt;=7,"3",IF(AV6&gt;=6.5,"2.5",IF(AV6&gt;=5.5,"2",IF(AV6&gt;=5,"1.5",IF(AV6&gt;=4,"1","0"))))))))</f>
        <v>2.5</v>
      </c>
      <c r="AX6" s="702">
        <f>(AB6*$AB$5+AD6*$AD$5+AF6*$AF$5+AH6*$AH$5+AJ6*$AJ$5+AL6*$AL$5+AN6*$AN$5+AP6*$AP$5+AR6*$AR$5+AT6*$AT$5+AV6*$AV$5)/$AX$5</f>
        <v>6.651724137931035</v>
      </c>
      <c r="AY6" s="702">
        <f>(AG6*$D$5+AI6*$F$5+AM6*$J$5+AO6*$L$5+AQ6*$N$5+AS6*$P$5+AU6*$R$5+AW6*$T$5)/$V$5</f>
        <v>2.4318181818181817</v>
      </c>
      <c r="AZ6" s="668" t="str">
        <f>IF(AX6&gt;=9.5,"4.5",IF(AX6&gt;=8.5,"4",IF(AX6&gt;=8,"3.5",IF(AX6&gt;=7,"3",IF(AX6&gt;=6.5,"2.5",IF(AX6&gt;=5.5,"2",IF(AX6&gt;=5,"1.5",IF(AX6&gt;=4,"1","0"))))))))</f>
        <v>2.5</v>
      </c>
      <c r="BA6" s="703" t="str">
        <f>IF(AX6&gt;=9,"SX",IF(AND(AX6&gt;=8,AX6&lt;9),"Giỏi",IF(AND(AX6&gt;=7,AX6&lt;8),"Khá",IF(AND(AX6&gt;=6,AX6&lt;7),"Tbk",IF(AND(AX6&gt;=5,AX6&lt;6),"TB",IF(AND(AX6&lt;5,AX6&gt;=4),"Yếu","Kém"))))))</f>
        <v>Tbk</v>
      </c>
      <c r="BB6" s="673" t="str">
        <f>IF(AY6&gt;=3.6,"SX",IF(AND(AY6&gt;=3.2,AY6&lt;3.59),"Giái",IF(AND(AY6&gt;=2.5,AY6&lt;3.19),"Kh¸",IF(AND(AY6&gt;=2,AY6&lt;2.49),"TB",IF(AND(AY6&gt;=1,AY6&lt;=1.99),"YÕu",IF(AND(AY6&lt;=0.99),"KÐm"))))))</f>
        <v>TB</v>
      </c>
      <c r="BC6" s="705" t="s">
        <v>248</v>
      </c>
      <c r="BD6" s="669">
        <f>((D6*$D$5+F6*$F$5+J6*$J$5+L6*$L$5+N6*$N$5+P6*$P$5+R6*$R$5+T6*$T$5)+(AB6*$AB$5+AD6*$AD$5+AF6*$AF$5+AH6*$AH$5+AJ6*$AJ$5+AL6*$AL$5+AN6*$AN$5+AP6*$AP$5+AR6*$AR$5+AT6*$AT$5+AV6*$AV$5))/$BD$5</f>
        <v>6.829411764705884</v>
      </c>
      <c r="BE6" s="668" t="str">
        <f>IF(BD6&gt;=9.5,"4.5",IF(BD6&gt;=8.5,"4.0",IF(BD6&gt;=8,"3.5",IF(BD6&gt;=7,"3.0",IF(BD6&gt;=6.5,"2.5",IF(BD6&gt;=5.5,"2.0",IF(BD6&gt;=5,"1.5",IF(BD6&gt;=4,"1.0","0"))))))))</f>
        <v>2.5</v>
      </c>
      <c r="BF6" s="670">
        <f>((E6*$D$5+G6*$F$5+K6*$J$5+M6*$L$5+O6*$N$5+Q6*$P$5+S6*$R$5+U6*$T$5)+(AG6*$D$5+AI6*$F$5+AM6*$J$5+AO6*$L$5+AQ6*$N$5+AS6*$P$5+AU6*$R$5+AW6*$T$5))/$BE$5</f>
        <v>2.235294117647059</v>
      </c>
      <c r="BG6" s="673" t="str">
        <f>IF(BF6&gt;=3.6,"SX",IF(AND(BF6&gt;=3.2,BF6&lt;3.59),"Giái",IF(AND(BF6&gt;=2.5,BF6&lt;3.19),"Kh¸",IF(AND(BF6&gt;=2,BF6&lt;2.49),"TB",IF(AND(BF6&gt;=1,BF6&lt;=1.99),"Yếu",IF(AND(BF6&lt;=0.99),"KÐm"))))))</f>
        <v>TB</v>
      </c>
      <c r="BH6" s="671" t="s">
        <v>325</v>
      </c>
    </row>
    <row r="7" spans="1:60" s="666" customFormat="1" ht="18" customHeight="1">
      <c r="A7" s="706">
        <v>2</v>
      </c>
      <c r="B7" s="707" t="s">
        <v>869</v>
      </c>
      <c r="C7" s="693" t="s">
        <v>870</v>
      </c>
      <c r="D7" s="672">
        <v>4.8</v>
      </c>
      <c r="E7" s="672" t="str">
        <f aca="true" t="shared" si="0" ref="E7:E24">IF(D7&gt;=9.5,"4.5",IF(D7&gt;=8.5,"4",IF(D7&gt;=8,"3.5",IF(D7&gt;=7,"3",IF(D7&gt;=6.5,"2.5",IF(D7&gt;=5.5,"2",IF(D7&gt;=5,"1.5",IF(D7&gt;=4,"1","0"))))))))</f>
        <v>1</v>
      </c>
      <c r="F7" s="672">
        <v>6.9</v>
      </c>
      <c r="G7" s="672" t="str">
        <f aca="true" t="shared" si="1" ref="G7:G24">IF(F7&gt;=9.5,"4.5",IF(F7&gt;=8.5,"4",IF(F7&gt;=8,"3.5",IF(F7&gt;=7,"3",IF(F7&gt;=6.5,"2.5",IF(F7&gt;=5.5,"2",IF(F7&gt;=5,"1.5",IF(F7&gt;=4,"1","0"))))))))</f>
        <v>2.5</v>
      </c>
      <c r="H7" s="672">
        <v>7</v>
      </c>
      <c r="I7" s="672" t="str">
        <f aca="true" t="shared" si="2" ref="I7:I23">IF(H7&gt;=9.5,"4.5",IF(H7&gt;=8.5,"4",IF(H7&gt;=8,"3.5",IF(H7&gt;=7,"3",IF(H7&gt;=6.5,"2.5",IF(H7&gt;=5.5,"2",IF(H7&gt;=5,"1.5",IF(H7&gt;=4,"1","0"))))))))</f>
        <v>3</v>
      </c>
      <c r="J7" s="672">
        <v>6.9</v>
      </c>
      <c r="K7" s="672" t="str">
        <f aca="true" t="shared" si="3" ref="K7:K24">IF(J7&gt;=9.5,"4.5",IF(J7&gt;=8.5,"4",IF(J7&gt;=8,"3.5",IF(J7&gt;=7,"3",IF(J7&gt;=6.5,"2.5",IF(J7&gt;=5.5,"2",IF(J7&gt;=5,"1.5",IF(J7&gt;=4,"1","0"))))))))</f>
        <v>2.5</v>
      </c>
      <c r="L7" s="672">
        <v>6.3</v>
      </c>
      <c r="M7" s="672" t="str">
        <f aca="true" t="shared" si="4" ref="M7:M23">IF(L7&gt;=9.5,"4.5",IF(L7&gt;=8.5,"4",IF(L7&gt;=8,"3.5",IF(L7&gt;=7,"3",IF(L7&gt;=6.5,"2.5",IF(L7&gt;=5.5,"2",IF(L7&gt;=5,"1.5",IF(L7&gt;=4,"1","0"))))))))</f>
        <v>2</v>
      </c>
      <c r="N7" s="672">
        <v>6.1</v>
      </c>
      <c r="O7" s="672" t="str">
        <f aca="true" t="shared" si="5" ref="O7:O24">IF(N7&gt;=9.5,"4.5",IF(N7&gt;=8.5,"4",IF(N7&gt;=8,"3.5",IF(N7&gt;=7,"3",IF(N7&gt;=6.5,"2.5",IF(N7&gt;=5.5,"2",IF(N7&gt;=5,"1.5",IF(N7&gt;=4,"1","0"))))))))</f>
        <v>2</v>
      </c>
      <c r="P7" s="672">
        <v>4.6</v>
      </c>
      <c r="Q7" s="672" t="str">
        <f aca="true" t="shared" si="6" ref="Q7:Q24">IF(P7&gt;=9.5,"4.5",IF(P7&gt;=8.5,"4",IF(P7&gt;=8,"3.5",IF(P7&gt;=7,"3",IF(P7&gt;=6.5,"2.5",IF(P7&gt;=5.5,"2",IF(P7&gt;=5,"1.5",IF(P7&gt;=4,"1","0"))))))))</f>
        <v>1</v>
      </c>
      <c r="R7" s="672">
        <v>7.2</v>
      </c>
      <c r="S7" s="672" t="str">
        <f aca="true" t="shared" si="7" ref="S7:S24">IF(R7&gt;=9.5,"4.5",IF(R7&gt;=8.5,"4",IF(R7&gt;=8,"3.5",IF(R7&gt;=7,"3",IF(R7&gt;=6.5,"2.5",IF(R7&gt;=5.5,"2",IF(R7&gt;=5,"1.5",IF(R7&gt;=4,"1","0"))))))))</f>
        <v>3</v>
      </c>
      <c r="T7" s="672">
        <v>6.6</v>
      </c>
      <c r="U7" s="672" t="str">
        <f aca="true" t="shared" si="8" ref="U7:U24">IF(T7&gt;=9.5,"4.5",IF(T7&gt;=8.5,"4",IF(T7&gt;=8,"3.5",IF(T7&gt;=7,"3",IF(T7&gt;=6.5,"2.5",IF(T7&gt;=5.5,"2",IF(T7&gt;=5,"1.5",IF(T7&gt;=4,"1","0"))))))))</f>
        <v>2.5</v>
      </c>
      <c r="V7" s="708">
        <f aca="true" t="shared" si="9" ref="V7:V23">(D7*$D$5+F7*$F$5+J7*$J$5+L7*$L$5+N7*$N$5+P7*$P$5+R7*$R$5+T7*$T$5)/22</f>
        <v>6.081818181818181</v>
      </c>
      <c r="W7" s="708">
        <f aca="true" t="shared" si="10" ref="W7:W23">(E7*$D$5+G7*$F$5+K7*$J$5+M7*$L$5+O7*$N$5+Q7*$P$5+S7*$R$5+U7*$T$5)/$V$5</f>
        <v>2</v>
      </c>
      <c r="X7" s="672" t="str">
        <f aca="true" t="shared" si="11" ref="X7:X23">IF(V7&gt;=9.5,"4.5",IF(V7&gt;=8.5,"4",IF(V7&gt;=8,"3.5",IF(V7&gt;=7,"3",IF(V7&gt;=6.5,"2.5",IF(V7&gt;=5.5,"2",IF(V7&gt;=5,"1.5",IF(V7&gt;=4,"1","0"))))))))</f>
        <v>2</v>
      </c>
      <c r="Y7" s="709" t="str">
        <f>IF(V7&gt;=9,"SX",IF(AND(V7&gt;=8,V7&lt;9),"Giỏi",IF(AND(V7&gt;=7,V7&lt;8),"Khá",IF(AND(V7&gt;=6,V7&lt;7),"Tbk",IF(AND(V7&gt;=5,V7&lt;6),"TB",IF(AND(V7&lt;5,V7&gt;=4),"Yếu","Kém"))))))</f>
        <v>Tbk</v>
      </c>
      <c r="Z7" s="673" t="str">
        <f aca="true" t="shared" si="12" ref="Z7:Z23">IF(W7&gt;=3.6,"SX",IF(AND(W7&gt;=3.2,W7&lt;3.59),"Giái",IF(AND(W7&gt;=2.5,W7&lt;3.19),"Kh¸",IF(AND(W7&gt;=2,W7&lt;2.49),"TB",IF(AND(W7&gt;=1,W7&lt;=1.99),"YÕu",IF(AND(W7&lt;=0.99),"KÐm"))))))</f>
        <v>TB</v>
      </c>
      <c r="AA7" s="710" t="s">
        <v>325</v>
      </c>
      <c r="AB7" s="673">
        <v>7</v>
      </c>
      <c r="AC7" s="673" t="str">
        <f aca="true" t="shared" si="13" ref="AC7:AC24">IF(AB7&gt;=9.5,"4.5",IF(AB7&gt;=8.5,"4",IF(AB7&gt;=8,"3.5",IF(AB7&gt;=7,"3",IF(AB7&gt;=6.5,"2.5",IF(AB7&gt;=5.5,"2",IF(AB7&gt;=5,"1.5",IF(AB7&gt;=4,"1","0"))))))))</f>
        <v>3</v>
      </c>
      <c r="AD7" s="673">
        <v>4.7</v>
      </c>
      <c r="AE7" s="673" t="str">
        <f aca="true" t="shared" si="14" ref="AE7:AE24">IF(AD7&gt;=9.5,"4.5",IF(AD7&gt;=8.5,"4",IF(AD7&gt;=8,"3.5",IF(AD7&gt;=7,"3",IF(AD7&gt;=6.5,"2.5",IF(AD7&gt;=5.5,"2",IF(AD7&gt;=5,"1.5",IF(AD7&gt;=4,"1","0"))))))))</f>
        <v>1</v>
      </c>
      <c r="AF7" s="673">
        <v>5.8</v>
      </c>
      <c r="AG7" s="673" t="str">
        <f aca="true" t="shared" si="15" ref="AG7:AG24">IF(AF7&gt;=9.5,"4.5",IF(AF7&gt;=8.5,"4",IF(AF7&gt;=8,"3.5",IF(AF7&gt;=7,"3",IF(AF7&gt;=6.5,"2.5",IF(AF7&gt;=5.5,"2",IF(AF7&gt;=5,"1.5",IF(AF7&gt;=4,"1","0"))))))))</f>
        <v>2</v>
      </c>
      <c r="AH7" s="673">
        <v>6.4</v>
      </c>
      <c r="AI7" s="673" t="str">
        <f aca="true" t="shared" si="16" ref="AI7:AI24">IF(AH7&gt;=9.5,"4.5",IF(AH7&gt;=8.5,"4",IF(AH7&gt;=8,"3.5",IF(AH7&gt;=7,"3",IF(AH7&gt;=6.5,"2.5",IF(AH7&gt;=5.5,"2",IF(AH7&gt;=5,"1.5",IF(AH7&gt;=4,"1","0"))))))))</f>
        <v>2</v>
      </c>
      <c r="AJ7" s="673">
        <v>6.5</v>
      </c>
      <c r="AK7" s="673" t="str">
        <f aca="true" t="shared" si="17" ref="AK7:AK24">IF(AJ7&gt;=9.5,"4.5",IF(AJ7&gt;=8.5,"4",IF(AJ7&gt;=8,"3.5",IF(AJ7&gt;=7,"3",IF(AJ7&gt;=6.5,"2.5",IF(AJ7&gt;=5.5,"2",IF(AJ7&gt;=5,"1.5",IF(AJ7&gt;=4,"1","0"))))))))</f>
        <v>2.5</v>
      </c>
      <c r="AL7" s="673">
        <v>7.8</v>
      </c>
      <c r="AM7" s="673" t="str">
        <f aca="true" t="shared" si="18" ref="AM7:AM24">IF(AL7&gt;=9.5,"4.5",IF(AL7&gt;=8.5,"4",IF(AL7&gt;=8,"3.5",IF(AL7&gt;=7,"3",IF(AL7&gt;=6.5,"2.5",IF(AL7&gt;=5.5,"2",IF(AL7&gt;=5,"1.5",IF(AL7&gt;=4,"1","0"))))))))</f>
        <v>3</v>
      </c>
      <c r="AN7" s="673">
        <v>6.2</v>
      </c>
      <c r="AO7" s="673" t="str">
        <f aca="true" t="shared" si="19" ref="AO7:AO24">IF(AN7&gt;=9.5,"4.5",IF(AN7&gt;=8.5,"4",IF(AN7&gt;=8,"3.5",IF(AN7&gt;=7,"3",IF(AN7&gt;=6.5,"2.5",IF(AN7&gt;=5.5,"2",IF(AN7&gt;=5,"1.5",IF(AN7&gt;=4,"1","0"))))))))</f>
        <v>2</v>
      </c>
      <c r="AP7" s="673">
        <v>7.1</v>
      </c>
      <c r="AQ7" s="673" t="str">
        <f aca="true" t="shared" si="20" ref="AQ7:AQ24">IF(AP7&gt;=9.5,"4.5",IF(AP7&gt;=8.5,"4",IF(AP7&gt;=8,"3.5",IF(AP7&gt;=7,"3",IF(AP7&gt;=6.5,"2.5",IF(AP7&gt;=5.5,"2",IF(AP7&gt;=5,"1.5",IF(AP7&gt;=4,"1","0"))))))))</f>
        <v>3</v>
      </c>
      <c r="AR7" s="673">
        <v>4.8</v>
      </c>
      <c r="AS7" s="673" t="str">
        <f aca="true" t="shared" si="21" ref="AS7:AS24">IF(AR7&gt;=9.5,"4.5",IF(AR7&gt;=8.5,"4",IF(AR7&gt;=8,"3.5",IF(AR7&gt;=7,"3",IF(AR7&gt;=6.5,"2.5",IF(AR7&gt;=5.5,"2",IF(AR7&gt;=5,"1.5",IF(AR7&gt;=4,"1","0"))))))))</f>
        <v>1</v>
      </c>
      <c r="AT7" s="673">
        <v>5.1</v>
      </c>
      <c r="AU7" s="673" t="str">
        <f aca="true" t="shared" si="22" ref="AU7:AU24">IF(AT7&gt;=9.5,"4.5",IF(AT7&gt;=8.5,"4",IF(AT7&gt;=8,"3.5",IF(AT7&gt;=7,"3",IF(AT7&gt;=6.5,"2.5",IF(AT7&gt;=5.5,"2",IF(AT7&gt;=5,"1.5",IF(AT7&gt;=4,"1","0"))))))))</f>
        <v>1.5</v>
      </c>
      <c r="AV7" s="673">
        <v>5.6</v>
      </c>
      <c r="AW7" s="673" t="str">
        <f aca="true" t="shared" si="23" ref="AW7:AW24">IF(AV7&gt;=9.5,"4.5",IF(AV7&gt;=8.5,"4",IF(AV7&gt;=8,"3.5",IF(AV7&gt;=7,"3",IF(AV7&gt;=6.5,"2.5",IF(AV7&gt;=5.5,"2",IF(AV7&gt;=5,"1.5",IF(AV7&gt;=4,"1","0"))))))))</f>
        <v>2</v>
      </c>
      <c r="AX7" s="708">
        <f aca="true" t="shared" si="24" ref="AX7:AX24">(AB7*$AB$5+AD7*$AD$5+AF7*$AF$5+AH7*$AH$5+AJ7*$AJ$5+AL7*$AL$5+AN7*$AN$5+AP7*$AP$5+AR7*$AR$5+AT7*$AT$5+AV7*$AV$5)/$AX$5</f>
        <v>6.020689655172412</v>
      </c>
      <c r="AY7" s="708">
        <f aca="true" t="shared" si="25" ref="AY7:AY24">(AG7*$D$5+AI7*$F$5+AM7*$J$5+AO7*$L$5+AQ7*$N$5+AS7*$P$5+AU7*$R$5+AW7*$T$5)/$V$5</f>
        <v>2.0454545454545454</v>
      </c>
      <c r="AZ7" s="673" t="str">
        <f aca="true" t="shared" si="26" ref="AZ7:AZ24">IF(AX7&gt;=9.5,"4.5",IF(AX7&gt;=8.5,"4",IF(AX7&gt;=8,"3.5",IF(AX7&gt;=7,"3",IF(AX7&gt;=6.5,"2.5",IF(AX7&gt;=5.5,"2",IF(AX7&gt;=5,"1.5",IF(AX7&gt;=4,"1","0"))))))))</f>
        <v>2</v>
      </c>
      <c r="BA7" s="709" t="str">
        <f>IF(AX7&gt;=9,"SX",IF(AND(AX7&gt;=8,AX7&lt;9),"Giỏi",IF(AND(AX7&gt;=7,AX7&lt;8),"Khá",IF(AND(AX7&gt;=6,AX7&lt;7),"Tbk",IF(AND(AX7&gt;=5,AX7&lt;6),"TB",IF(AND(AX7&lt;5,AX7&gt;=4),"Yếu","Kém"))))))</f>
        <v>Tbk</v>
      </c>
      <c r="BB7" s="673" t="str">
        <f aca="true" t="shared" si="27" ref="BB7:BB24">IF(AY7&gt;=3.6,"SX",IF(AND(AY7&gt;=3.2,AY7&lt;3.59),"Giái",IF(AND(AY7&gt;=2.5,AY7&lt;3.19),"Kh¸",IF(AND(AY7&gt;=2,AY7&lt;2.49),"TB",IF(AND(AY7&gt;=1,AY7&lt;=1.99),"YÕu",IF(AND(AY7&lt;=0.99),"KÐm"))))))</f>
        <v>TB</v>
      </c>
      <c r="BC7" s="711" t="s">
        <v>325</v>
      </c>
      <c r="BD7" s="674">
        <f aca="true" t="shared" si="28" ref="BD7:BD24">((D7*$D$5+F7*$F$5+J7*$J$5+L7*$L$5+N7*$N$5+P7*$P$5+R7*$R$5+T7*$T$5)+(AB7*$AB$5+AD7*$AD$5+AF7*$AF$5+AH7*$AH$5+AJ7*$AJ$5+AL7*$AL$5+AN7*$AN$5+AP7*$AP$5+AR7*$AR$5+AT7*$AT$5+AV7*$AV$5))/$BD$5</f>
        <v>6.047058823529412</v>
      </c>
      <c r="BE7" s="673" t="str">
        <f aca="true" t="shared" si="29" ref="BE7:BE24">IF(BD7&gt;=9.5,"4.5",IF(BD7&gt;=8.5,"4.0",IF(BD7&gt;=8,"3.5",IF(BD7&gt;=7,"3.0",IF(BD7&gt;=6.5,"2.5",IF(BD7&gt;=5.5,"2.0",IF(BD7&gt;=5,"1.5",IF(BD7&gt;=4,"1.0","0"))))))))</f>
        <v>2.0</v>
      </c>
      <c r="BF7" s="670">
        <f aca="true" t="shared" si="30" ref="BF7:BF24">((E7*$D$5+G7*$F$5+K7*$J$5+M7*$L$5+O7*$N$5+Q7*$P$5+S7*$R$5+U7*$T$5)+(AG7*$D$5+AI7*$F$5+AM7*$J$5+AO7*$L$5+AQ7*$N$5+AS7*$P$5+AU7*$R$5+AW7*$T$5))/$BE$5</f>
        <v>1.7450980392156863</v>
      </c>
      <c r="BG7" s="673" t="str">
        <f aca="true" t="shared" si="31" ref="BG7:BG24">IF(BF7&gt;=3.6,"SX",IF(AND(BF7&gt;=3.2,BF7&lt;3.59),"Giái",IF(AND(BF7&gt;=2.5,BF7&lt;3.19),"Kh¸",IF(AND(BF7&gt;=2,BF7&lt;2.49),"TB",IF(AND(BF7&gt;=1,BF7&lt;=1.99),"Yếu",IF(AND(BF7&lt;=0.99),"KÐm"))))))</f>
        <v>Yếu</v>
      </c>
      <c r="BH7" s="675" t="s">
        <v>325</v>
      </c>
    </row>
    <row r="8" spans="1:60" s="666" customFormat="1" ht="18" customHeight="1">
      <c r="A8" s="706">
        <f aca="true" t="shared" si="32" ref="A8:A24">A7+1</f>
        <v>3</v>
      </c>
      <c r="B8" s="707" t="s">
        <v>871</v>
      </c>
      <c r="C8" s="693" t="s">
        <v>872</v>
      </c>
      <c r="D8" s="672">
        <v>6.6</v>
      </c>
      <c r="E8" s="672" t="str">
        <f t="shared" si="0"/>
        <v>2.5</v>
      </c>
      <c r="F8" s="672">
        <v>8.3</v>
      </c>
      <c r="G8" s="672" t="str">
        <f t="shared" si="1"/>
        <v>3.5</v>
      </c>
      <c r="H8" s="672">
        <v>7.6</v>
      </c>
      <c r="I8" s="672" t="str">
        <f t="shared" si="2"/>
        <v>3</v>
      </c>
      <c r="J8" s="672">
        <v>8.1</v>
      </c>
      <c r="K8" s="672" t="str">
        <f t="shared" si="3"/>
        <v>3.5</v>
      </c>
      <c r="L8" s="672">
        <v>8.1</v>
      </c>
      <c r="M8" s="672" t="str">
        <f t="shared" si="4"/>
        <v>3.5</v>
      </c>
      <c r="N8" s="672">
        <v>6.1</v>
      </c>
      <c r="O8" s="672" t="str">
        <f t="shared" si="5"/>
        <v>2</v>
      </c>
      <c r="P8" s="672">
        <v>7</v>
      </c>
      <c r="Q8" s="672" t="str">
        <f t="shared" si="6"/>
        <v>3</v>
      </c>
      <c r="R8" s="672">
        <v>6.6</v>
      </c>
      <c r="S8" s="672" t="str">
        <f t="shared" si="7"/>
        <v>2.5</v>
      </c>
      <c r="T8" s="672">
        <v>7.2</v>
      </c>
      <c r="U8" s="672" t="str">
        <f t="shared" si="8"/>
        <v>3</v>
      </c>
      <c r="V8" s="708">
        <f t="shared" si="9"/>
        <v>7.1909090909090905</v>
      </c>
      <c r="W8" s="708">
        <f t="shared" si="10"/>
        <v>2.909090909090909</v>
      </c>
      <c r="X8" s="672" t="str">
        <f t="shared" si="11"/>
        <v>3</v>
      </c>
      <c r="Y8" s="709" t="str">
        <f aca="true" t="shared" si="33" ref="Y8:Y23">IF(V8&gt;=9,"SX",IF(AND(V8&gt;=8,V8&lt;9),"Giỏi",IF(AND(V8&gt;=7,V8&lt;8),"Khá",IF(AND(V8&gt;=6,V8&lt;7),"Tbk",IF(AND(V8&gt;=5,V8&lt;6),"TB",IF(AND(V8&lt;5,V8&gt;=4),"Yếu","Kém"))))))</f>
        <v>Khá</v>
      </c>
      <c r="Z8" s="673" t="str">
        <f t="shared" si="12"/>
        <v>Kh¸</v>
      </c>
      <c r="AA8" s="710" t="s">
        <v>280</v>
      </c>
      <c r="AB8" s="673">
        <v>6</v>
      </c>
      <c r="AC8" s="673" t="str">
        <f t="shared" si="13"/>
        <v>2</v>
      </c>
      <c r="AD8" s="673">
        <v>6.7</v>
      </c>
      <c r="AE8" s="673" t="str">
        <f t="shared" si="14"/>
        <v>2.5</v>
      </c>
      <c r="AF8" s="673">
        <v>6.7</v>
      </c>
      <c r="AG8" s="673" t="str">
        <f t="shared" si="15"/>
        <v>2.5</v>
      </c>
      <c r="AH8" s="673">
        <v>6.5</v>
      </c>
      <c r="AI8" s="673" t="str">
        <f t="shared" si="16"/>
        <v>2.5</v>
      </c>
      <c r="AJ8" s="673">
        <v>6.6</v>
      </c>
      <c r="AK8" s="673" t="str">
        <f t="shared" si="17"/>
        <v>2.5</v>
      </c>
      <c r="AL8" s="673">
        <v>8</v>
      </c>
      <c r="AM8" s="673" t="str">
        <f t="shared" si="18"/>
        <v>3.5</v>
      </c>
      <c r="AN8" s="673">
        <v>6.4</v>
      </c>
      <c r="AO8" s="673" t="str">
        <f t="shared" si="19"/>
        <v>2</v>
      </c>
      <c r="AP8" s="673">
        <v>6.9</v>
      </c>
      <c r="AQ8" s="673" t="str">
        <f t="shared" si="20"/>
        <v>2.5</v>
      </c>
      <c r="AR8" s="673">
        <v>6.5</v>
      </c>
      <c r="AS8" s="673" t="str">
        <f t="shared" si="21"/>
        <v>2.5</v>
      </c>
      <c r="AT8" s="673">
        <v>5.3</v>
      </c>
      <c r="AU8" s="673" t="str">
        <f t="shared" si="22"/>
        <v>1.5</v>
      </c>
      <c r="AV8" s="673">
        <v>8</v>
      </c>
      <c r="AW8" s="673" t="str">
        <f t="shared" si="23"/>
        <v>3.5</v>
      </c>
      <c r="AX8" s="708">
        <f t="shared" si="24"/>
        <v>6.641379310344828</v>
      </c>
      <c r="AY8" s="708">
        <f t="shared" si="25"/>
        <v>2.6136363636363638</v>
      </c>
      <c r="AZ8" s="673" t="str">
        <f t="shared" si="26"/>
        <v>2.5</v>
      </c>
      <c r="BA8" s="709" t="str">
        <f aca="true" t="shared" si="34" ref="BA8:BA24">IF(AX8&gt;=9,"SX",IF(AND(AX8&gt;=8,AX8&lt;9),"Giỏi",IF(AND(AX8&gt;=7,AX8&lt;8),"Khá",IF(AND(AX8&gt;=6,AX8&lt;7),"Tbk",IF(AND(AX8&gt;=5,AX8&lt;6),"TB",IF(AND(AX8&lt;5,AX8&gt;=4),"Yếu","Kém"))))))</f>
        <v>Tbk</v>
      </c>
      <c r="BB8" s="673" t="str">
        <f t="shared" si="27"/>
        <v>Kh¸</v>
      </c>
      <c r="BC8" s="711" t="s">
        <v>280</v>
      </c>
      <c r="BD8" s="674">
        <f t="shared" si="28"/>
        <v>6.878431372549019</v>
      </c>
      <c r="BE8" s="673" t="str">
        <f t="shared" si="29"/>
        <v>2.5</v>
      </c>
      <c r="BF8" s="670">
        <f t="shared" si="30"/>
        <v>2.3823529411764706</v>
      </c>
      <c r="BG8" s="673" t="str">
        <f t="shared" si="31"/>
        <v>TB</v>
      </c>
      <c r="BH8" s="676" t="s">
        <v>280</v>
      </c>
    </row>
    <row r="9" spans="1:60" s="666" customFormat="1" ht="18" customHeight="1">
      <c r="A9" s="706">
        <f t="shared" si="32"/>
        <v>4</v>
      </c>
      <c r="B9" s="707" t="s">
        <v>207</v>
      </c>
      <c r="C9" s="693" t="s">
        <v>332</v>
      </c>
      <c r="D9" s="672">
        <v>6.3</v>
      </c>
      <c r="E9" s="672" t="str">
        <f t="shared" si="0"/>
        <v>2</v>
      </c>
      <c r="F9" s="672">
        <v>7</v>
      </c>
      <c r="G9" s="672" t="str">
        <f>IF(F9&gt;=9.5,"4.5",IF(F9&gt;=8.5,"4",IF(F9&gt;=8,"3.5",IF(F9&gt;=7,"3",IF(F9&gt;=6.5,"2.5",IF(F9&gt;=5.5,"2",IF(F9&gt;=5,"1.5",IF(F9&gt;=4,"1","0"))))))))</f>
        <v>3</v>
      </c>
      <c r="H9" s="672">
        <v>7</v>
      </c>
      <c r="I9" s="672" t="str">
        <f t="shared" si="2"/>
        <v>3</v>
      </c>
      <c r="J9" s="672">
        <v>8.1</v>
      </c>
      <c r="K9" s="672" t="str">
        <f t="shared" si="3"/>
        <v>3.5</v>
      </c>
      <c r="L9" s="672">
        <v>8.1</v>
      </c>
      <c r="M9" s="672" t="str">
        <f t="shared" si="4"/>
        <v>3.5</v>
      </c>
      <c r="N9" s="672">
        <v>5.7</v>
      </c>
      <c r="O9" s="672" t="str">
        <f t="shared" si="5"/>
        <v>2</v>
      </c>
      <c r="P9" s="672">
        <v>7.5</v>
      </c>
      <c r="Q9" s="672" t="str">
        <f t="shared" si="6"/>
        <v>3</v>
      </c>
      <c r="R9" s="672">
        <v>5.8</v>
      </c>
      <c r="S9" s="672" t="str">
        <f t="shared" si="7"/>
        <v>2</v>
      </c>
      <c r="T9" s="672">
        <v>7.1</v>
      </c>
      <c r="U9" s="672" t="str">
        <f t="shared" si="8"/>
        <v>3</v>
      </c>
      <c r="V9" s="708">
        <f t="shared" si="9"/>
        <v>6.954545454545454</v>
      </c>
      <c r="W9" s="708">
        <f t="shared" si="10"/>
        <v>2.75</v>
      </c>
      <c r="X9" s="672" t="str">
        <f t="shared" si="11"/>
        <v>2.5</v>
      </c>
      <c r="Y9" s="709" t="str">
        <f t="shared" si="33"/>
        <v>Tbk</v>
      </c>
      <c r="Z9" s="673" t="str">
        <f t="shared" si="12"/>
        <v>Kh¸</v>
      </c>
      <c r="AA9" s="710" t="s">
        <v>325</v>
      </c>
      <c r="AB9" s="673">
        <v>7</v>
      </c>
      <c r="AC9" s="673" t="str">
        <f t="shared" si="13"/>
        <v>3</v>
      </c>
      <c r="AD9" s="673">
        <v>5.4</v>
      </c>
      <c r="AE9" s="673" t="str">
        <f t="shared" si="14"/>
        <v>1.5</v>
      </c>
      <c r="AF9" s="673">
        <v>8</v>
      </c>
      <c r="AG9" s="673" t="str">
        <f t="shared" si="15"/>
        <v>3.5</v>
      </c>
      <c r="AH9" s="673">
        <v>7</v>
      </c>
      <c r="AI9" s="673" t="str">
        <f t="shared" si="16"/>
        <v>3</v>
      </c>
      <c r="AJ9" s="673">
        <v>6.1</v>
      </c>
      <c r="AK9" s="673" t="str">
        <f t="shared" si="17"/>
        <v>2</v>
      </c>
      <c r="AL9" s="673">
        <v>7.8</v>
      </c>
      <c r="AM9" s="673" t="str">
        <f t="shared" si="18"/>
        <v>3</v>
      </c>
      <c r="AN9" s="673">
        <v>6.9</v>
      </c>
      <c r="AO9" s="673" t="str">
        <f t="shared" si="19"/>
        <v>2.5</v>
      </c>
      <c r="AP9" s="673">
        <v>6.9</v>
      </c>
      <c r="AQ9" s="673" t="str">
        <f t="shared" si="20"/>
        <v>2.5</v>
      </c>
      <c r="AR9" s="673">
        <v>6</v>
      </c>
      <c r="AS9" s="673" t="str">
        <f t="shared" si="21"/>
        <v>2</v>
      </c>
      <c r="AT9" s="673">
        <v>5.3</v>
      </c>
      <c r="AU9" s="673" t="str">
        <f t="shared" si="22"/>
        <v>1.5</v>
      </c>
      <c r="AV9" s="673">
        <v>6.6</v>
      </c>
      <c r="AW9" s="673" t="str">
        <f t="shared" si="23"/>
        <v>2.5</v>
      </c>
      <c r="AX9" s="708">
        <f t="shared" si="24"/>
        <v>6.575862068965517</v>
      </c>
      <c r="AY9" s="708">
        <f t="shared" si="25"/>
        <v>2.5681818181818183</v>
      </c>
      <c r="AZ9" s="673" t="str">
        <f t="shared" si="26"/>
        <v>2.5</v>
      </c>
      <c r="BA9" s="709" t="str">
        <f t="shared" si="34"/>
        <v>Tbk</v>
      </c>
      <c r="BB9" s="673" t="str">
        <f t="shared" si="27"/>
        <v>Kh¸</v>
      </c>
      <c r="BC9" s="711" t="s">
        <v>325</v>
      </c>
      <c r="BD9" s="674">
        <f t="shared" si="28"/>
        <v>6.73921568627451</v>
      </c>
      <c r="BE9" s="673" t="str">
        <f t="shared" si="29"/>
        <v>2.5</v>
      </c>
      <c r="BF9" s="670">
        <f t="shared" si="30"/>
        <v>2.2941176470588234</v>
      </c>
      <c r="BG9" s="673" t="str">
        <f t="shared" si="31"/>
        <v>TB</v>
      </c>
      <c r="BH9" s="675" t="s">
        <v>325</v>
      </c>
    </row>
    <row r="10" spans="1:60" s="666" customFormat="1" ht="18" customHeight="1">
      <c r="A10" s="706">
        <f t="shared" si="32"/>
        <v>5</v>
      </c>
      <c r="B10" s="707" t="s">
        <v>231</v>
      </c>
      <c r="C10" s="693" t="s">
        <v>873</v>
      </c>
      <c r="D10" s="672">
        <v>6.9</v>
      </c>
      <c r="E10" s="672" t="str">
        <f t="shared" si="0"/>
        <v>2.5</v>
      </c>
      <c r="F10" s="672">
        <v>8</v>
      </c>
      <c r="G10" s="672" t="str">
        <f t="shared" si="1"/>
        <v>3.5</v>
      </c>
      <c r="H10" s="672">
        <v>7.8</v>
      </c>
      <c r="I10" s="672" t="str">
        <f t="shared" si="2"/>
        <v>3</v>
      </c>
      <c r="J10" s="672">
        <v>7.7</v>
      </c>
      <c r="K10" s="672" t="str">
        <f t="shared" si="3"/>
        <v>3</v>
      </c>
      <c r="L10" s="672">
        <v>7.1</v>
      </c>
      <c r="M10" s="672" t="str">
        <f t="shared" si="4"/>
        <v>3</v>
      </c>
      <c r="N10" s="672">
        <v>5.9</v>
      </c>
      <c r="O10" s="672" t="str">
        <f t="shared" si="5"/>
        <v>2</v>
      </c>
      <c r="P10" s="672">
        <v>6.8</v>
      </c>
      <c r="Q10" s="672" t="str">
        <f t="shared" si="6"/>
        <v>2.5</v>
      </c>
      <c r="R10" s="672">
        <v>4.4</v>
      </c>
      <c r="S10" s="672" t="str">
        <f t="shared" si="7"/>
        <v>1</v>
      </c>
      <c r="T10" s="672">
        <v>7.2</v>
      </c>
      <c r="U10" s="672" t="str">
        <f t="shared" si="8"/>
        <v>3</v>
      </c>
      <c r="V10" s="708">
        <f t="shared" si="9"/>
        <v>6.777272727272727</v>
      </c>
      <c r="W10" s="708">
        <f t="shared" si="10"/>
        <v>2.590909090909091</v>
      </c>
      <c r="X10" s="672" t="str">
        <f t="shared" si="11"/>
        <v>2.5</v>
      </c>
      <c r="Y10" s="709" t="str">
        <f t="shared" si="33"/>
        <v>Tbk</v>
      </c>
      <c r="Z10" s="673" t="str">
        <f t="shared" si="12"/>
        <v>Kh¸</v>
      </c>
      <c r="AA10" s="710" t="s">
        <v>325</v>
      </c>
      <c r="AB10" s="673">
        <v>6</v>
      </c>
      <c r="AC10" s="673" t="str">
        <f t="shared" si="13"/>
        <v>2</v>
      </c>
      <c r="AD10" s="673">
        <v>6.6</v>
      </c>
      <c r="AE10" s="673" t="str">
        <f t="shared" si="14"/>
        <v>2.5</v>
      </c>
      <c r="AF10" s="673">
        <v>6.5</v>
      </c>
      <c r="AG10" s="673" t="str">
        <f t="shared" si="15"/>
        <v>2.5</v>
      </c>
      <c r="AH10" s="673">
        <v>7.3</v>
      </c>
      <c r="AI10" s="673" t="str">
        <f t="shared" si="16"/>
        <v>3</v>
      </c>
      <c r="AJ10" s="673">
        <v>6.3</v>
      </c>
      <c r="AK10" s="673" t="str">
        <f t="shared" si="17"/>
        <v>2</v>
      </c>
      <c r="AL10" s="673">
        <v>7.8</v>
      </c>
      <c r="AM10" s="673" t="str">
        <f t="shared" si="18"/>
        <v>3</v>
      </c>
      <c r="AN10" s="673">
        <v>7.6</v>
      </c>
      <c r="AO10" s="673" t="str">
        <f t="shared" si="19"/>
        <v>3</v>
      </c>
      <c r="AP10" s="673">
        <v>7.1</v>
      </c>
      <c r="AQ10" s="673" t="str">
        <f t="shared" si="20"/>
        <v>3</v>
      </c>
      <c r="AR10" s="673">
        <v>5.8</v>
      </c>
      <c r="AS10" s="673" t="str">
        <f t="shared" si="21"/>
        <v>2</v>
      </c>
      <c r="AT10" s="673">
        <v>5.3</v>
      </c>
      <c r="AU10" s="673" t="str">
        <f t="shared" si="22"/>
        <v>1.5</v>
      </c>
      <c r="AV10" s="673">
        <v>6.6</v>
      </c>
      <c r="AW10" s="673" t="str">
        <f t="shared" si="23"/>
        <v>2.5</v>
      </c>
      <c r="AX10" s="708">
        <f t="shared" si="24"/>
        <v>6.568965517241377</v>
      </c>
      <c r="AY10" s="708">
        <f t="shared" si="25"/>
        <v>2.5681818181818183</v>
      </c>
      <c r="AZ10" s="673" t="str">
        <f t="shared" si="26"/>
        <v>2.5</v>
      </c>
      <c r="BA10" s="709" t="str">
        <f t="shared" si="34"/>
        <v>Tbk</v>
      </c>
      <c r="BB10" s="673" t="str">
        <f t="shared" si="27"/>
        <v>Kh¸</v>
      </c>
      <c r="BC10" s="711" t="s">
        <v>325</v>
      </c>
      <c r="BD10" s="674">
        <f t="shared" si="28"/>
        <v>6.658823529411763</v>
      </c>
      <c r="BE10" s="673" t="str">
        <f t="shared" si="29"/>
        <v>2.5</v>
      </c>
      <c r="BF10" s="670">
        <f t="shared" si="30"/>
        <v>2.2254901960784315</v>
      </c>
      <c r="BG10" s="673" t="str">
        <f t="shared" si="31"/>
        <v>TB</v>
      </c>
      <c r="BH10" s="675" t="s">
        <v>325</v>
      </c>
    </row>
    <row r="11" spans="1:60" s="666" customFormat="1" ht="18" customHeight="1">
      <c r="A11" s="706">
        <f t="shared" si="32"/>
        <v>6</v>
      </c>
      <c r="B11" s="707" t="s">
        <v>202</v>
      </c>
      <c r="C11" s="693" t="s">
        <v>314</v>
      </c>
      <c r="D11" s="672">
        <v>5.2</v>
      </c>
      <c r="E11" s="672" t="str">
        <f t="shared" si="0"/>
        <v>1.5</v>
      </c>
      <c r="F11" s="672">
        <v>7.7</v>
      </c>
      <c r="G11" s="672" t="str">
        <f t="shared" si="1"/>
        <v>3</v>
      </c>
      <c r="H11" s="672">
        <v>7</v>
      </c>
      <c r="I11" s="672" t="str">
        <f t="shared" si="2"/>
        <v>3</v>
      </c>
      <c r="J11" s="672">
        <v>7.7</v>
      </c>
      <c r="K11" s="672" t="str">
        <f t="shared" si="3"/>
        <v>3</v>
      </c>
      <c r="L11" s="672">
        <v>6.5</v>
      </c>
      <c r="M11" s="672" t="str">
        <f t="shared" si="4"/>
        <v>2.5</v>
      </c>
      <c r="N11" s="672">
        <v>5.5</v>
      </c>
      <c r="O11" s="672" t="str">
        <f t="shared" si="5"/>
        <v>2</v>
      </c>
      <c r="P11" s="672">
        <v>5.7</v>
      </c>
      <c r="Q11" s="672" t="str">
        <f t="shared" si="6"/>
        <v>2</v>
      </c>
      <c r="R11" s="672">
        <v>7.2</v>
      </c>
      <c r="S11" s="672" t="str">
        <f t="shared" si="7"/>
        <v>3</v>
      </c>
      <c r="T11" s="672">
        <v>7.1</v>
      </c>
      <c r="U11" s="672" t="str">
        <f t="shared" si="8"/>
        <v>3</v>
      </c>
      <c r="V11" s="708">
        <f t="shared" si="9"/>
        <v>6.468181818181819</v>
      </c>
      <c r="W11" s="708">
        <f t="shared" si="10"/>
        <v>2.4545454545454546</v>
      </c>
      <c r="X11" s="672" t="str">
        <f t="shared" si="11"/>
        <v>2</v>
      </c>
      <c r="Y11" s="709" t="str">
        <f t="shared" si="33"/>
        <v>Tbk</v>
      </c>
      <c r="Z11" s="673" t="str">
        <f t="shared" si="12"/>
        <v>TB</v>
      </c>
      <c r="AA11" s="710" t="s">
        <v>140</v>
      </c>
      <c r="AB11" s="673">
        <v>6</v>
      </c>
      <c r="AC11" s="673" t="str">
        <f t="shared" si="13"/>
        <v>2</v>
      </c>
      <c r="AD11" s="673">
        <v>4.5</v>
      </c>
      <c r="AE11" s="673" t="str">
        <f t="shared" si="14"/>
        <v>1</v>
      </c>
      <c r="AF11" s="673">
        <v>5.7</v>
      </c>
      <c r="AG11" s="673" t="str">
        <f t="shared" si="15"/>
        <v>2</v>
      </c>
      <c r="AH11" s="673">
        <v>6.7</v>
      </c>
      <c r="AI11" s="673" t="str">
        <f t="shared" si="16"/>
        <v>2.5</v>
      </c>
      <c r="AJ11" s="673">
        <v>5.5</v>
      </c>
      <c r="AK11" s="673" t="str">
        <f t="shared" si="17"/>
        <v>2</v>
      </c>
      <c r="AL11" s="673">
        <v>7.6</v>
      </c>
      <c r="AM11" s="673" t="str">
        <f t="shared" si="18"/>
        <v>3</v>
      </c>
      <c r="AN11" s="673">
        <v>6</v>
      </c>
      <c r="AO11" s="673" t="str">
        <f t="shared" si="19"/>
        <v>2</v>
      </c>
      <c r="AP11" s="673">
        <v>6.9</v>
      </c>
      <c r="AQ11" s="673" t="str">
        <f t="shared" si="20"/>
        <v>2.5</v>
      </c>
      <c r="AR11" s="673">
        <v>5.8</v>
      </c>
      <c r="AS11" s="673" t="str">
        <f t="shared" si="21"/>
        <v>2</v>
      </c>
      <c r="AT11" s="673">
        <v>5.2</v>
      </c>
      <c r="AU11" s="673" t="str">
        <f t="shared" si="22"/>
        <v>1.5</v>
      </c>
      <c r="AV11" s="673">
        <v>6.6</v>
      </c>
      <c r="AW11" s="673" t="str">
        <f t="shared" si="23"/>
        <v>2.5</v>
      </c>
      <c r="AX11" s="708">
        <f t="shared" si="24"/>
        <v>6.024137931034482</v>
      </c>
      <c r="AY11" s="708">
        <f t="shared" si="25"/>
        <v>2.25</v>
      </c>
      <c r="AZ11" s="673" t="str">
        <f t="shared" si="26"/>
        <v>2</v>
      </c>
      <c r="BA11" s="709" t="str">
        <f t="shared" si="34"/>
        <v>Tbk</v>
      </c>
      <c r="BB11" s="673" t="str">
        <f t="shared" si="27"/>
        <v>TB</v>
      </c>
      <c r="BC11" s="712" t="s">
        <v>248</v>
      </c>
      <c r="BD11" s="674">
        <f t="shared" si="28"/>
        <v>6.215686274509804</v>
      </c>
      <c r="BE11" s="673" t="str">
        <f t="shared" si="29"/>
        <v>2.0</v>
      </c>
      <c r="BF11" s="670">
        <f t="shared" si="30"/>
        <v>2.0294117647058822</v>
      </c>
      <c r="BG11" s="673" t="str">
        <f t="shared" si="31"/>
        <v>TB</v>
      </c>
      <c r="BH11" s="675" t="s">
        <v>325</v>
      </c>
    </row>
    <row r="12" spans="1:60" s="666" customFormat="1" ht="18" customHeight="1">
      <c r="A12" s="706">
        <f t="shared" si="32"/>
        <v>7</v>
      </c>
      <c r="B12" s="707" t="s">
        <v>874</v>
      </c>
      <c r="C12" s="693" t="s">
        <v>314</v>
      </c>
      <c r="D12" s="672">
        <v>8</v>
      </c>
      <c r="E12" s="672" t="str">
        <f t="shared" si="0"/>
        <v>3.5</v>
      </c>
      <c r="F12" s="672">
        <v>7.3</v>
      </c>
      <c r="G12" s="672" t="str">
        <f t="shared" si="1"/>
        <v>3</v>
      </c>
      <c r="H12" s="672">
        <v>7.6</v>
      </c>
      <c r="I12" s="672" t="str">
        <f t="shared" si="2"/>
        <v>3</v>
      </c>
      <c r="J12" s="672">
        <v>7.5</v>
      </c>
      <c r="K12" s="672" t="str">
        <f t="shared" si="3"/>
        <v>3</v>
      </c>
      <c r="L12" s="672">
        <v>7.5</v>
      </c>
      <c r="M12" s="672" t="str">
        <f t="shared" si="4"/>
        <v>3</v>
      </c>
      <c r="N12" s="672">
        <v>5.1</v>
      </c>
      <c r="O12" s="672" t="str">
        <f t="shared" si="5"/>
        <v>1.5</v>
      </c>
      <c r="P12" s="672">
        <v>8.4</v>
      </c>
      <c r="Q12" s="672" t="str">
        <f t="shared" si="6"/>
        <v>3.5</v>
      </c>
      <c r="R12" s="672">
        <v>6.6</v>
      </c>
      <c r="S12" s="672" t="str">
        <f t="shared" si="7"/>
        <v>2.5</v>
      </c>
      <c r="T12" s="672">
        <v>6.4</v>
      </c>
      <c r="U12" s="672" t="str">
        <f t="shared" si="8"/>
        <v>2</v>
      </c>
      <c r="V12" s="708">
        <f t="shared" si="9"/>
        <v>7.063636363636363</v>
      </c>
      <c r="W12" s="708">
        <f t="shared" si="10"/>
        <v>2.7045454545454546</v>
      </c>
      <c r="X12" s="672" t="str">
        <f t="shared" si="11"/>
        <v>3</v>
      </c>
      <c r="Y12" s="709" t="str">
        <f t="shared" si="33"/>
        <v>Khá</v>
      </c>
      <c r="Z12" s="673" t="str">
        <f t="shared" si="12"/>
        <v>Kh¸</v>
      </c>
      <c r="AA12" s="710" t="s">
        <v>325</v>
      </c>
      <c r="AB12" s="673">
        <v>8</v>
      </c>
      <c r="AC12" s="673" t="str">
        <f t="shared" si="13"/>
        <v>3.5</v>
      </c>
      <c r="AD12" s="673">
        <v>7</v>
      </c>
      <c r="AE12" s="673" t="str">
        <f t="shared" si="14"/>
        <v>3</v>
      </c>
      <c r="AF12" s="673">
        <v>8.2</v>
      </c>
      <c r="AG12" s="673" t="str">
        <f t="shared" si="15"/>
        <v>3.5</v>
      </c>
      <c r="AH12" s="673">
        <v>6.4</v>
      </c>
      <c r="AI12" s="673" t="str">
        <f t="shared" si="16"/>
        <v>2</v>
      </c>
      <c r="AJ12" s="673">
        <v>7.8</v>
      </c>
      <c r="AK12" s="673" t="str">
        <f t="shared" si="17"/>
        <v>3</v>
      </c>
      <c r="AL12" s="673">
        <v>8.2</v>
      </c>
      <c r="AM12" s="673" t="str">
        <f t="shared" si="18"/>
        <v>3.5</v>
      </c>
      <c r="AN12" s="673">
        <v>7.5</v>
      </c>
      <c r="AO12" s="673" t="str">
        <f t="shared" si="19"/>
        <v>3</v>
      </c>
      <c r="AP12" s="673">
        <v>6.9</v>
      </c>
      <c r="AQ12" s="673" t="str">
        <f t="shared" si="20"/>
        <v>2.5</v>
      </c>
      <c r="AR12" s="673">
        <v>7.5</v>
      </c>
      <c r="AS12" s="673" t="str">
        <f t="shared" si="21"/>
        <v>3</v>
      </c>
      <c r="AT12" s="673">
        <v>6.6</v>
      </c>
      <c r="AU12" s="673" t="str">
        <f t="shared" si="22"/>
        <v>2.5</v>
      </c>
      <c r="AV12" s="673">
        <v>4.7</v>
      </c>
      <c r="AW12" s="673" t="str">
        <f t="shared" si="23"/>
        <v>1</v>
      </c>
      <c r="AX12" s="708">
        <f t="shared" si="24"/>
        <v>7.093103448275862</v>
      </c>
      <c r="AY12" s="708">
        <f t="shared" si="25"/>
        <v>2.5454545454545454</v>
      </c>
      <c r="AZ12" s="673" t="str">
        <f t="shared" si="26"/>
        <v>3</v>
      </c>
      <c r="BA12" s="709" t="str">
        <f t="shared" si="34"/>
        <v>Khá</v>
      </c>
      <c r="BB12" s="673" t="str">
        <f t="shared" si="27"/>
        <v>Kh¸</v>
      </c>
      <c r="BC12" s="712" t="s">
        <v>248</v>
      </c>
      <c r="BD12" s="674">
        <f t="shared" si="28"/>
        <v>7.080392156862745</v>
      </c>
      <c r="BE12" s="673" t="str">
        <f t="shared" si="29"/>
        <v>3.0</v>
      </c>
      <c r="BF12" s="670">
        <f t="shared" si="30"/>
        <v>2.264705882352941</v>
      </c>
      <c r="BG12" s="673" t="str">
        <f t="shared" si="31"/>
        <v>TB</v>
      </c>
      <c r="BH12" s="675" t="s">
        <v>325</v>
      </c>
    </row>
    <row r="13" spans="1:60" s="666" customFormat="1" ht="18" customHeight="1">
      <c r="A13" s="706">
        <f t="shared" si="32"/>
        <v>8</v>
      </c>
      <c r="B13" s="707" t="s">
        <v>574</v>
      </c>
      <c r="C13" s="693" t="s">
        <v>45</v>
      </c>
      <c r="D13" s="672">
        <v>8.3</v>
      </c>
      <c r="E13" s="672" t="str">
        <f t="shared" si="0"/>
        <v>3.5</v>
      </c>
      <c r="F13" s="672">
        <v>7.9</v>
      </c>
      <c r="G13" s="672" t="str">
        <f t="shared" si="1"/>
        <v>3</v>
      </c>
      <c r="H13" s="672">
        <v>7.4</v>
      </c>
      <c r="I13" s="672" t="str">
        <f t="shared" si="2"/>
        <v>3</v>
      </c>
      <c r="J13" s="672">
        <v>7.5</v>
      </c>
      <c r="K13" s="672" t="str">
        <f t="shared" si="3"/>
        <v>3</v>
      </c>
      <c r="L13" s="672">
        <v>8</v>
      </c>
      <c r="M13" s="672" t="str">
        <f t="shared" si="4"/>
        <v>3.5</v>
      </c>
      <c r="N13" s="672">
        <v>7.1</v>
      </c>
      <c r="O13" s="672" t="str">
        <f t="shared" si="5"/>
        <v>3</v>
      </c>
      <c r="P13" s="672">
        <v>7.1</v>
      </c>
      <c r="Q13" s="672" t="str">
        <f t="shared" si="6"/>
        <v>3</v>
      </c>
      <c r="R13" s="672">
        <v>6.4</v>
      </c>
      <c r="S13" s="672" t="str">
        <f t="shared" si="7"/>
        <v>2</v>
      </c>
      <c r="T13" s="672">
        <v>7</v>
      </c>
      <c r="U13" s="672" t="str">
        <f t="shared" si="8"/>
        <v>3</v>
      </c>
      <c r="V13" s="708">
        <f t="shared" si="9"/>
        <v>7.413636363636363</v>
      </c>
      <c r="W13" s="708">
        <f t="shared" si="10"/>
        <v>3.0454545454545454</v>
      </c>
      <c r="X13" s="672" t="str">
        <f t="shared" si="11"/>
        <v>3</v>
      </c>
      <c r="Y13" s="709" t="str">
        <f t="shared" si="33"/>
        <v>Khá</v>
      </c>
      <c r="Z13" s="673" t="str">
        <f t="shared" si="12"/>
        <v>Kh¸</v>
      </c>
      <c r="AA13" s="710" t="s">
        <v>325</v>
      </c>
      <c r="AB13" s="673">
        <v>7</v>
      </c>
      <c r="AC13" s="673" t="str">
        <f t="shared" si="13"/>
        <v>3</v>
      </c>
      <c r="AD13" s="673">
        <v>4.7</v>
      </c>
      <c r="AE13" s="673" t="str">
        <f t="shared" si="14"/>
        <v>1</v>
      </c>
      <c r="AF13" s="673">
        <v>7.1</v>
      </c>
      <c r="AG13" s="673" t="str">
        <f t="shared" si="15"/>
        <v>3</v>
      </c>
      <c r="AH13" s="673">
        <v>7.4</v>
      </c>
      <c r="AI13" s="673" t="str">
        <f t="shared" si="16"/>
        <v>3</v>
      </c>
      <c r="AJ13" s="673">
        <v>7.2</v>
      </c>
      <c r="AK13" s="673" t="str">
        <f t="shared" si="17"/>
        <v>3</v>
      </c>
      <c r="AL13" s="673">
        <v>8</v>
      </c>
      <c r="AM13" s="673" t="str">
        <f t="shared" si="18"/>
        <v>3.5</v>
      </c>
      <c r="AN13" s="673">
        <v>4.7</v>
      </c>
      <c r="AO13" s="673" t="str">
        <f t="shared" si="19"/>
        <v>1</v>
      </c>
      <c r="AP13" s="673">
        <v>6.9</v>
      </c>
      <c r="AQ13" s="673" t="str">
        <f t="shared" si="20"/>
        <v>2.5</v>
      </c>
      <c r="AR13" s="673">
        <v>4.4</v>
      </c>
      <c r="AS13" s="673" t="str">
        <f t="shared" si="21"/>
        <v>1</v>
      </c>
      <c r="AT13" s="673">
        <v>5.1</v>
      </c>
      <c r="AU13" s="673" t="str">
        <f t="shared" si="22"/>
        <v>1.5</v>
      </c>
      <c r="AV13" s="673">
        <v>6.6</v>
      </c>
      <c r="AW13" s="673" t="str">
        <f t="shared" si="23"/>
        <v>2.5</v>
      </c>
      <c r="AX13" s="708">
        <f t="shared" si="24"/>
        <v>6.165517241379309</v>
      </c>
      <c r="AY13" s="708">
        <f t="shared" si="25"/>
        <v>2.2045454545454546</v>
      </c>
      <c r="AZ13" s="673" t="str">
        <f t="shared" si="26"/>
        <v>2</v>
      </c>
      <c r="BA13" s="709" t="str">
        <f t="shared" si="34"/>
        <v>Tbk</v>
      </c>
      <c r="BB13" s="673" t="str">
        <f t="shared" si="27"/>
        <v>TB</v>
      </c>
      <c r="BC13" s="712" t="s">
        <v>227</v>
      </c>
      <c r="BD13" s="674">
        <f t="shared" si="28"/>
        <v>6.70392156862745</v>
      </c>
      <c r="BE13" s="673" t="str">
        <f t="shared" si="29"/>
        <v>2.5</v>
      </c>
      <c r="BF13" s="670">
        <f t="shared" si="30"/>
        <v>2.264705882352941</v>
      </c>
      <c r="BG13" s="673" t="str">
        <f t="shared" si="31"/>
        <v>TB</v>
      </c>
      <c r="BH13" s="675" t="s">
        <v>140</v>
      </c>
    </row>
    <row r="14" spans="1:60" s="666" customFormat="1" ht="18" customHeight="1">
      <c r="A14" s="706">
        <f t="shared" si="32"/>
        <v>9</v>
      </c>
      <c r="B14" s="694" t="s">
        <v>875</v>
      </c>
      <c r="C14" s="693" t="s">
        <v>876</v>
      </c>
      <c r="D14" s="672">
        <v>5.3</v>
      </c>
      <c r="E14" s="672" t="str">
        <f t="shared" si="0"/>
        <v>1.5</v>
      </c>
      <c r="F14" s="672">
        <v>6.5</v>
      </c>
      <c r="G14" s="672" t="str">
        <f t="shared" si="1"/>
        <v>2.5</v>
      </c>
      <c r="H14" s="672">
        <v>7.2</v>
      </c>
      <c r="I14" s="672" t="str">
        <f t="shared" si="2"/>
        <v>3</v>
      </c>
      <c r="J14" s="672">
        <v>7.1</v>
      </c>
      <c r="K14" s="672" t="str">
        <f t="shared" si="3"/>
        <v>3</v>
      </c>
      <c r="L14" s="672">
        <v>7.1</v>
      </c>
      <c r="M14" s="672" t="str">
        <f t="shared" si="4"/>
        <v>3</v>
      </c>
      <c r="N14" s="672">
        <v>5.5</v>
      </c>
      <c r="O14" s="672" t="str">
        <f t="shared" si="5"/>
        <v>2</v>
      </c>
      <c r="P14" s="672">
        <v>7.1</v>
      </c>
      <c r="Q14" s="672" t="str">
        <f t="shared" si="6"/>
        <v>3</v>
      </c>
      <c r="R14" s="672">
        <v>6</v>
      </c>
      <c r="S14" s="672" t="str">
        <f t="shared" si="7"/>
        <v>2</v>
      </c>
      <c r="T14" s="672">
        <v>6</v>
      </c>
      <c r="U14" s="672" t="str">
        <f t="shared" si="8"/>
        <v>2</v>
      </c>
      <c r="V14" s="708">
        <f t="shared" si="9"/>
        <v>6.281818181818181</v>
      </c>
      <c r="W14" s="708">
        <f t="shared" si="10"/>
        <v>2.340909090909091</v>
      </c>
      <c r="X14" s="672" t="str">
        <f t="shared" si="11"/>
        <v>2</v>
      </c>
      <c r="Y14" s="709" t="str">
        <f t="shared" si="33"/>
        <v>Tbk</v>
      </c>
      <c r="Z14" s="673" t="str">
        <f t="shared" si="12"/>
        <v>TB</v>
      </c>
      <c r="AA14" s="710" t="s">
        <v>140</v>
      </c>
      <c r="AB14" s="673">
        <v>7</v>
      </c>
      <c r="AC14" s="673" t="str">
        <f t="shared" si="13"/>
        <v>3</v>
      </c>
      <c r="AD14" s="673">
        <v>5.8</v>
      </c>
      <c r="AE14" s="673" t="str">
        <f t="shared" si="14"/>
        <v>2</v>
      </c>
      <c r="AF14" s="673">
        <v>5.7</v>
      </c>
      <c r="AG14" s="673" t="str">
        <f t="shared" si="15"/>
        <v>2</v>
      </c>
      <c r="AH14" s="673">
        <v>6.3</v>
      </c>
      <c r="AI14" s="673" t="str">
        <f t="shared" si="16"/>
        <v>2</v>
      </c>
      <c r="AJ14" s="673">
        <v>6.1</v>
      </c>
      <c r="AK14" s="673" t="str">
        <f t="shared" si="17"/>
        <v>2</v>
      </c>
      <c r="AL14" s="673">
        <v>7.6</v>
      </c>
      <c r="AM14" s="673" t="str">
        <f t="shared" si="18"/>
        <v>3</v>
      </c>
      <c r="AN14" s="673">
        <v>6.8</v>
      </c>
      <c r="AO14" s="673" t="str">
        <f t="shared" si="19"/>
        <v>2.5</v>
      </c>
      <c r="AP14" s="673">
        <v>6.9</v>
      </c>
      <c r="AQ14" s="673" t="str">
        <f t="shared" si="20"/>
        <v>2.5</v>
      </c>
      <c r="AR14" s="673">
        <v>5.5</v>
      </c>
      <c r="AS14" s="673" t="str">
        <f t="shared" si="21"/>
        <v>2</v>
      </c>
      <c r="AT14" s="673">
        <v>5.3</v>
      </c>
      <c r="AU14" s="673" t="str">
        <f t="shared" si="22"/>
        <v>1.5</v>
      </c>
      <c r="AV14" s="673">
        <v>7.5</v>
      </c>
      <c r="AW14" s="673" t="str">
        <f t="shared" si="23"/>
        <v>3</v>
      </c>
      <c r="AX14" s="708">
        <f t="shared" si="24"/>
        <v>6.379310344827585</v>
      </c>
      <c r="AY14" s="708">
        <f t="shared" si="25"/>
        <v>2.3636363636363638</v>
      </c>
      <c r="AZ14" s="673" t="str">
        <f t="shared" si="26"/>
        <v>2</v>
      </c>
      <c r="BA14" s="709" t="str">
        <f t="shared" si="34"/>
        <v>Tbk</v>
      </c>
      <c r="BB14" s="673" t="str">
        <f t="shared" si="27"/>
        <v>TB</v>
      </c>
      <c r="BC14" s="712" t="s">
        <v>227</v>
      </c>
      <c r="BD14" s="674">
        <f t="shared" si="28"/>
        <v>6.337254901960783</v>
      </c>
      <c r="BE14" s="673" t="str">
        <f t="shared" si="29"/>
        <v>2.0</v>
      </c>
      <c r="BF14" s="670">
        <f t="shared" si="30"/>
        <v>2.0294117647058822</v>
      </c>
      <c r="BG14" s="673" t="str">
        <f t="shared" si="31"/>
        <v>TB</v>
      </c>
      <c r="BH14" s="675" t="s">
        <v>140</v>
      </c>
    </row>
    <row r="15" spans="1:60" s="666" customFormat="1" ht="18" customHeight="1">
      <c r="A15" s="706">
        <f t="shared" si="32"/>
        <v>10</v>
      </c>
      <c r="B15" s="707" t="s">
        <v>559</v>
      </c>
      <c r="C15" s="693" t="s">
        <v>173</v>
      </c>
      <c r="D15" s="672">
        <v>4.6</v>
      </c>
      <c r="E15" s="672" t="str">
        <f t="shared" si="0"/>
        <v>1</v>
      </c>
      <c r="F15" s="672">
        <v>7.9</v>
      </c>
      <c r="G15" s="672" t="str">
        <f t="shared" si="1"/>
        <v>3</v>
      </c>
      <c r="H15" s="672">
        <v>7.8</v>
      </c>
      <c r="I15" s="672" t="str">
        <f t="shared" si="2"/>
        <v>3</v>
      </c>
      <c r="J15" s="672">
        <v>7.5</v>
      </c>
      <c r="K15" s="672" t="str">
        <f t="shared" si="3"/>
        <v>3</v>
      </c>
      <c r="L15" s="672">
        <v>7.5</v>
      </c>
      <c r="M15" s="672" t="str">
        <f t="shared" si="4"/>
        <v>3</v>
      </c>
      <c r="N15" s="672">
        <v>5.5</v>
      </c>
      <c r="O15" s="672" t="str">
        <f t="shared" si="5"/>
        <v>2</v>
      </c>
      <c r="P15" s="672">
        <v>4.7</v>
      </c>
      <c r="Q15" s="672" t="str">
        <f t="shared" si="6"/>
        <v>1</v>
      </c>
      <c r="R15" s="672">
        <v>7.3</v>
      </c>
      <c r="S15" s="672" t="str">
        <f t="shared" si="7"/>
        <v>3</v>
      </c>
      <c r="T15" s="672">
        <v>7.3</v>
      </c>
      <c r="U15" s="672" t="str">
        <f t="shared" si="8"/>
        <v>3</v>
      </c>
      <c r="V15" s="708">
        <f t="shared" si="9"/>
        <v>6.431818181818181</v>
      </c>
      <c r="W15" s="708">
        <f t="shared" si="10"/>
        <v>2.3181818181818183</v>
      </c>
      <c r="X15" s="672" t="str">
        <f t="shared" si="11"/>
        <v>2</v>
      </c>
      <c r="Y15" s="709" t="str">
        <f t="shared" si="33"/>
        <v>Tbk</v>
      </c>
      <c r="Z15" s="673" t="str">
        <f t="shared" si="12"/>
        <v>TB</v>
      </c>
      <c r="AA15" s="710" t="s">
        <v>140</v>
      </c>
      <c r="AB15" s="673">
        <v>7</v>
      </c>
      <c r="AC15" s="673" t="str">
        <f t="shared" si="13"/>
        <v>3</v>
      </c>
      <c r="AD15" s="673">
        <v>5.4</v>
      </c>
      <c r="AE15" s="673" t="str">
        <f t="shared" si="14"/>
        <v>1.5</v>
      </c>
      <c r="AF15" s="673">
        <v>5.6</v>
      </c>
      <c r="AG15" s="673" t="str">
        <f t="shared" si="15"/>
        <v>2</v>
      </c>
      <c r="AH15" s="673">
        <v>6.8</v>
      </c>
      <c r="AI15" s="673" t="str">
        <f t="shared" si="16"/>
        <v>2.5</v>
      </c>
      <c r="AJ15" s="673">
        <v>5.4</v>
      </c>
      <c r="AK15" s="673" t="str">
        <f t="shared" si="17"/>
        <v>1.5</v>
      </c>
      <c r="AL15" s="673">
        <v>7.6</v>
      </c>
      <c r="AM15" s="673" t="str">
        <f t="shared" si="18"/>
        <v>3</v>
      </c>
      <c r="AN15" s="673">
        <v>6.9</v>
      </c>
      <c r="AO15" s="673" t="str">
        <f t="shared" si="19"/>
        <v>2.5</v>
      </c>
      <c r="AP15" s="673">
        <v>6.9</v>
      </c>
      <c r="AQ15" s="673" t="str">
        <f t="shared" si="20"/>
        <v>2.5</v>
      </c>
      <c r="AR15" s="673">
        <v>5.2</v>
      </c>
      <c r="AS15" s="673" t="str">
        <f t="shared" si="21"/>
        <v>1.5</v>
      </c>
      <c r="AT15" s="673">
        <v>5.1</v>
      </c>
      <c r="AU15" s="673" t="str">
        <f t="shared" si="22"/>
        <v>1.5</v>
      </c>
      <c r="AV15" s="673">
        <v>6.2</v>
      </c>
      <c r="AW15" s="673" t="str">
        <f t="shared" si="23"/>
        <v>2</v>
      </c>
      <c r="AX15" s="708">
        <f t="shared" si="24"/>
        <v>6.144827586206896</v>
      </c>
      <c r="AY15" s="708">
        <f t="shared" si="25"/>
        <v>2.159090909090909</v>
      </c>
      <c r="AZ15" s="673" t="str">
        <f t="shared" si="26"/>
        <v>2</v>
      </c>
      <c r="BA15" s="709" t="str">
        <f t="shared" si="34"/>
        <v>Tbk</v>
      </c>
      <c r="BB15" s="673" t="str">
        <f t="shared" si="27"/>
        <v>TB</v>
      </c>
      <c r="BC15" s="712" t="s">
        <v>248</v>
      </c>
      <c r="BD15" s="674">
        <f t="shared" si="28"/>
        <v>6.268627450980391</v>
      </c>
      <c r="BE15" s="673" t="str">
        <f t="shared" si="29"/>
        <v>2.0</v>
      </c>
      <c r="BF15" s="670">
        <f t="shared" si="30"/>
        <v>1.9313725490196079</v>
      </c>
      <c r="BG15" s="673" t="str">
        <f t="shared" si="31"/>
        <v>Yếu</v>
      </c>
      <c r="BH15" s="675" t="s">
        <v>140</v>
      </c>
    </row>
    <row r="16" spans="1:60" s="666" customFormat="1" ht="18" customHeight="1">
      <c r="A16" s="706">
        <f t="shared" si="32"/>
        <v>11</v>
      </c>
      <c r="B16" s="707" t="s">
        <v>197</v>
      </c>
      <c r="C16" s="693" t="s">
        <v>56</v>
      </c>
      <c r="D16" s="672">
        <v>6.6</v>
      </c>
      <c r="E16" s="672" t="str">
        <f t="shared" si="0"/>
        <v>2.5</v>
      </c>
      <c r="F16" s="672">
        <v>8.1</v>
      </c>
      <c r="G16" s="672" t="str">
        <f t="shared" si="1"/>
        <v>3.5</v>
      </c>
      <c r="H16" s="672">
        <v>7.6</v>
      </c>
      <c r="I16" s="672" t="str">
        <f t="shared" si="2"/>
        <v>3</v>
      </c>
      <c r="J16" s="672">
        <v>8.1</v>
      </c>
      <c r="K16" s="672" t="str">
        <f t="shared" si="3"/>
        <v>3.5</v>
      </c>
      <c r="L16" s="672">
        <v>7.5</v>
      </c>
      <c r="M16" s="672" t="str">
        <f t="shared" si="4"/>
        <v>3</v>
      </c>
      <c r="N16" s="672">
        <v>6.7</v>
      </c>
      <c r="O16" s="672" t="str">
        <f t="shared" si="5"/>
        <v>2.5</v>
      </c>
      <c r="P16" s="672">
        <v>7.1</v>
      </c>
      <c r="Q16" s="672" t="str">
        <f t="shared" si="6"/>
        <v>3</v>
      </c>
      <c r="R16" s="672">
        <v>6.2</v>
      </c>
      <c r="S16" s="672" t="str">
        <f t="shared" si="7"/>
        <v>2</v>
      </c>
      <c r="T16" s="672">
        <v>8</v>
      </c>
      <c r="U16" s="672" t="str">
        <f t="shared" si="8"/>
        <v>3.5</v>
      </c>
      <c r="V16" s="708">
        <f t="shared" si="9"/>
        <v>7.295454545454546</v>
      </c>
      <c r="W16" s="708">
        <f t="shared" si="10"/>
        <v>2.9545454545454546</v>
      </c>
      <c r="X16" s="672" t="str">
        <f t="shared" si="11"/>
        <v>3</v>
      </c>
      <c r="Y16" s="709" t="str">
        <f t="shared" si="33"/>
        <v>Khá</v>
      </c>
      <c r="Z16" s="673" t="str">
        <f t="shared" si="12"/>
        <v>Kh¸</v>
      </c>
      <c r="AA16" s="710" t="s">
        <v>325</v>
      </c>
      <c r="AB16" s="673">
        <v>8</v>
      </c>
      <c r="AC16" s="673" t="str">
        <f t="shared" si="13"/>
        <v>3.5</v>
      </c>
      <c r="AD16" s="673">
        <v>6</v>
      </c>
      <c r="AE16" s="673" t="str">
        <f t="shared" si="14"/>
        <v>2</v>
      </c>
      <c r="AF16" s="673">
        <v>7.2</v>
      </c>
      <c r="AG16" s="673" t="str">
        <f t="shared" si="15"/>
        <v>3</v>
      </c>
      <c r="AH16" s="673">
        <v>7.1</v>
      </c>
      <c r="AI16" s="673" t="str">
        <f t="shared" si="16"/>
        <v>3</v>
      </c>
      <c r="AJ16" s="673">
        <v>6.5</v>
      </c>
      <c r="AK16" s="673" t="str">
        <f t="shared" si="17"/>
        <v>2.5</v>
      </c>
      <c r="AL16" s="673">
        <v>8</v>
      </c>
      <c r="AM16" s="673" t="str">
        <f t="shared" si="18"/>
        <v>3.5</v>
      </c>
      <c r="AN16" s="673">
        <v>4.8</v>
      </c>
      <c r="AO16" s="673" t="str">
        <f t="shared" si="19"/>
        <v>1</v>
      </c>
      <c r="AP16" s="673">
        <v>7.7</v>
      </c>
      <c r="AQ16" s="673" t="str">
        <f t="shared" si="20"/>
        <v>3</v>
      </c>
      <c r="AR16" s="673">
        <v>5.7</v>
      </c>
      <c r="AS16" s="673" t="str">
        <f t="shared" si="21"/>
        <v>2</v>
      </c>
      <c r="AT16" s="673">
        <v>5.1</v>
      </c>
      <c r="AU16" s="673" t="str">
        <f t="shared" si="22"/>
        <v>1.5</v>
      </c>
      <c r="AV16" s="673">
        <v>6.1</v>
      </c>
      <c r="AW16" s="673" t="str">
        <f t="shared" si="23"/>
        <v>2</v>
      </c>
      <c r="AX16" s="708">
        <f t="shared" si="24"/>
        <v>6.482758620689655</v>
      </c>
      <c r="AY16" s="708">
        <f t="shared" si="25"/>
        <v>2.3181818181818183</v>
      </c>
      <c r="AZ16" s="673" t="str">
        <f t="shared" si="26"/>
        <v>2</v>
      </c>
      <c r="BA16" s="709" t="str">
        <f t="shared" si="34"/>
        <v>Tbk</v>
      </c>
      <c r="BB16" s="673" t="str">
        <f t="shared" si="27"/>
        <v>TB</v>
      </c>
      <c r="BC16" s="712" t="s">
        <v>227</v>
      </c>
      <c r="BD16" s="674">
        <f t="shared" si="28"/>
        <v>6.833333333333333</v>
      </c>
      <c r="BE16" s="673" t="str">
        <f t="shared" si="29"/>
        <v>2.5</v>
      </c>
      <c r="BF16" s="670">
        <f t="shared" si="30"/>
        <v>2.2745098039215685</v>
      </c>
      <c r="BG16" s="673" t="str">
        <f t="shared" si="31"/>
        <v>TB</v>
      </c>
      <c r="BH16" s="675" t="s">
        <v>140</v>
      </c>
    </row>
    <row r="17" spans="1:60" s="666" customFormat="1" ht="18" customHeight="1">
      <c r="A17" s="706">
        <f t="shared" si="32"/>
        <v>12</v>
      </c>
      <c r="B17" s="707" t="s">
        <v>877</v>
      </c>
      <c r="C17" s="693" t="s">
        <v>317</v>
      </c>
      <c r="D17" s="672">
        <v>5.2</v>
      </c>
      <c r="E17" s="672" t="str">
        <f t="shared" si="0"/>
        <v>1.5</v>
      </c>
      <c r="F17" s="672">
        <v>8.9</v>
      </c>
      <c r="G17" s="672" t="str">
        <f t="shared" si="1"/>
        <v>4</v>
      </c>
      <c r="H17" s="672">
        <v>7.4</v>
      </c>
      <c r="I17" s="672" t="str">
        <f t="shared" si="2"/>
        <v>3</v>
      </c>
      <c r="J17" s="672">
        <v>7.5</v>
      </c>
      <c r="K17" s="672" t="str">
        <f t="shared" si="3"/>
        <v>3</v>
      </c>
      <c r="L17" s="672">
        <v>8.1</v>
      </c>
      <c r="M17" s="672" t="str">
        <f t="shared" si="4"/>
        <v>3.5</v>
      </c>
      <c r="N17" s="672">
        <v>5.5</v>
      </c>
      <c r="O17" s="672" t="str">
        <f t="shared" si="5"/>
        <v>2</v>
      </c>
      <c r="P17" s="672">
        <v>6.7</v>
      </c>
      <c r="Q17" s="672" t="str">
        <f t="shared" si="6"/>
        <v>2.5</v>
      </c>
      <c r="R17" s="672">
        <v>4</v>
      </c>
      <c r="S17" s="672" t="str">
        <f t="shared" si="7"/>
        <v>1</v>
      </c>
      <c r="T17" s="672">
        <v>8.1</v>
      </c>
      <c r="U17" s="672" t="str">
        <f t="shared" si="8"/>
        <v>3.5</v>
      </c>
      <c r="V17" s="708">
        <f t="shared" si="9"/>
        <v>6.804545454545456</v>
      </c>
      <c r="W17" s="708">
        <f t="shared" si="10"/>
        <v>2.659090909090909</v>
      </c>
      <c r="X17" s="672" t="str">
        <f t="shared" si="11"/>
        <v>2.5</v>
      </c>
      <c r="Y17" s="709" t="str">
        <f t="shared" si="33"/>
        <v>Tbk</v>
      </c>
      <c r="Z17" s="673" t="str">
        <f t="shared" si="12"/>
        <v>Kh¸</v>
      </c>
      <c r="AA17" s="710" t="s">
        <v>325</v>
      </c>
      <c r="AB17" s="673">
        <v>7</v>
      </c>
      <c r="AC17" s="673" t="str">
        <f t="shared" si="13"/>
        <v>3</v>
      </c>
      <c r="AD17" s="673">
        <v>5.7</v>
      </c>
      <c r="AE17" s="673" t="str">
        <f t="shared" si="14"/>
        <v>2</v>
      </c>
      <c r="AF17" s="673">
        <v>6.3</v>
      </c>
      <c r="AG17" s="673" t="str">
        <f t="shared" si="15"/>
        <v>2</v>
      </c>
      <c r="AH17" s="673">
        <v>7.3</v>
      </c>
      <c r="AI17" s="673" t="str">
        <f t="shared" si="16"/>
        <v>3</v>
      </c>
      <c r="AJ17" s="673">
        <v>6.7</v>
      </c>
      <c r="AK17" s="673" t="str">
        <f t="shared" si="17"/>
        <v>2.5</v>
      </c>
      <c r="AL17" s="673">
        <v>8.2</v>
      </c>
      <c r="AM17" s="673" t="str">
        <f t="shared" si="18"/>
        <v>3.5</v>
      </c>
      <c r="AN17" s="673">
        <v>6.2</v>
      </c>
      <c r="AO17" s="673" t="str">
        <f t="shared" si="19"/>
        <v>2</v>
      </c>
      <c r="AP17" s="673">
        <v>6.9</v>
      </c>
      <c r="AQ17" s="673" t="str">
        <f t="shared" si="20"/>
        <v>2.5</v>
      </c>
      <c r="AR17" s="673">
        <v>6.5</v>
      </c>
      <c r="AS17" s="673" t="str">
        <f t="shared" si="21"/>
        <v>2.5</v>
      </c>
      <c r="AT17" s="673">
        <v>5.1</v>
      </c>
      <c r="AU17" s="673" t="str">
        <f t="shared" si="22"/>
        <v>1.5</v>
      </c>
      <c r="AV17" s="673">
        <v>8</v>
      </c>
      <c r="AW17" s="673" t="str">
        <f t="shared" si="23"/>
        <v>3.5</v>
      </c>
      <c r="AX17" s="708">
        <f t="shared" si="24"/>
        <v>6.713793103448276</v>
      </c>
      <c r="AY17" s="708">
        <f t="shared" si="25"/>
        <v>2.590909090909091</v>
      </c>
      <c r="AZ17" s="673" t="str">
        <f t="shared" si="26"/>
        <v>2.5</v>
      </c>
      <c r="BA17" s="709" t="str">
        <f t="shared" si="34"/>
        <v>Tbk</v>
      </c>
      <c r="BB17" s="673" t="str">
        <f t="shared" si="27"/>
        <v>Kh¸</v>
      </c>
      <c r="BC17" s="712" t="s">
        <v>248</v>
      </c>
      <c r="BD17" s="674">
        <f t="shared" si="28"/>
        <v>6.752941176470588</v>
      </c>
      <c r="BE17" s="673" t="str">
        <f t="shared" si="29"/>
        <v>2.5</v>
      </c>
      <c r="BF17" s="670">
        <f t="shared" si="30"/>
        <v>2.264705882352941</v>
      </c>
      <c r="BG17" s="673" t="str">
        <f t="shared" si="31"/>
        <v>TB</v>
      </c>
      <c r="BH17" s="675" t="s">
        <v>325</v>
      </c>
    </row>
    <row r="18" spans="1:60" s="666" customFormat="1" ht="18" customHeight="1">
      <c r="A18" s="706">
        <f t="shared" si="32"/>
        <v>13</v>
      </c>
      <c r="B18" s="707" t="s">
        <v>878</v>
      </c>
      <c r="C18" s="693" t="s">
        <v>879</v>
      </c>
      <c r="D18" s="672">
        <v>7</v>
      </c>
      <c r="E18" s="672" t="str">
        <f t="shared" si="0"/>
        <v>3</v>
      </c>
      <c r="F18" s="672">
        <v>7.3</v>
      </c>
      <c r="G18" s="672" t="str">
        <f t="shared" si="1"/>
        <v>3</v>
      </c>
      <c r="H18" s="672">
        <v>7.2</v>
      </c>
      <c r="I18" s="672" t="str">
        <f t="shared" si="2"/>
        <v>3</v>
      </c>
      <c r="J18" s="672">
        <v>7.5</v>
      </c>
      <c r="K18" s="672" t="str">
        <f t="shared" si="3"/>
        <v>3</v>
      </c>
      <c r="L18" s="672">
        <v>7.5</v>
      </c>
      <c r="M18" s="672" t="str">
        <f t="shared" si="4"/>
        <v>3</v>
      </c>
      <c r="N18" s="672">
        <v>6.5</v>
      </c>
      <c r="O18" s="672" t="str">
        <f t="shared" si="5"/>
        <v>2.5</v>
      </c>
      <c r="P18" s="672">
        <v>6.6</v>
      </c>
      <c r="Q18" s="672" t="str">
        <f t="shared" si="6"/>
        <v>2.5</v>
      </c>
      <c r="R18" s="672">
        <v>7.3</v>
      </c>
      <c r="S18" s="672" t="str">
        <f t="shared" si="7"/>
        <v>3</v>
      </c>
      <c r="T18" s="672">
        <v>8</v>
      </c>
      <c r="U18" s="672" t="str">
        <f t="shared" si="8"/>
        <v>3.5</v>
      </c>
      <c r="V18" s="708">
        <f t="shared" si="9"/>
        <v>7.2272727272727275</v>
      </c>
      <c r="W18" s="708">
        <f t="shared" si="10"/>
        <v>2.9545454545454546</v>
      </c>
      <c r="X18" s="672" t="str">
        <f t="shared" si="11"/>
        <v>3</v>
      </c>
      <c r="Y18" s="709" t="str">
        <f t="shared" si="33"/>
        <v>Khá</v>
      </c>
      <c r="Z18" s="673" t="str">
        <f t="shared" si="12"/>
        <v>Kh¸</v>
      </c>
      <c r="AA18" s="710" t="s">
        <v>325</v>
      </c>
      <c r="AB18" s="673">
        <v>7</v>
      </c>
      <c r="AC18" s="673" t="str">
        <f t="shared" si="13"/>
        <v>3</v>
      </c>
      <c r="AD18" s="673">
        <v>7.1</v>
      </c>
      <c r="AE18" s="673" t="str">
        <f t="shared" si="14"/>
        <v>3</v>
      </c>
      <c r="AF18" s="673">
        <v>7.2</v>
      </c>
      <c r="AG18" s="673" t="str">
        <f t="shared" si="15"/>
        <v>3</v>
      </c>
      <c r="AH18" s="673">
        <v>7</v>
      </c>
      <c r="AI18" s="673" t="str">
        <f t="shared" si="16"/>
        <v>3</v>
      </c>
      <c r="AJ18" s="673">
        <v>6.4</v>
      </c>
      <c r="AK18" s="673" t="str">
        <f t="shared" si="17"/>
        <v>2</v>
      </c>
      <c r="AL18" s="673">
        <v>7.8</v>
      </c>
      <c r="AM18" s="673" t="str">
        <f t="shared" si="18"/>
        <v>3</v>
      </c>
      <c r="AN18" s="673">
        <v>5.6</v>
      </c>
      <c r="AO18" s="673" t="str">
        <f t="shared" si="19"/>
        <v>2</v>
      </c>
      <c r="AP18" s="673">
        <v>6.9</v>
      </c>
      <c r="AQ18" s="673" t="str">
        <f t="shared" si="20"/>
        <v>2.5</v>
      </c>
      <c r="AR18" s="673">
        <v>7.1</v>
      </c>
      <c r="AS18" s="673" t="str">
        <f t="shared" si="21"/>
        <v>3</v>
      </c>
      <c r="AT18" s="673">
        <v>5.3</v>
      </c>
      <c r="AU18" s="673" t="str">
        <f t="shared" si="22"/>
        <v>1.5</v>
      </c>
      <c r="AV18" s="673">
        <v>6</v>
      </c>
      <c r="AW18" s="673" t="str">
        <f t="shared" si="23"/>
        <v>2</v>
      </c>
      <c r="AX18" s="708">
        <f t="shared" si="24"/>
        <v>6.624137931034483</v>
      </c>
      <c r="AY18" s="708">
        <f t="shared" si="25"/>
        <v>2.477272727272727</v>
      </c>
      <c r="AZ18" s="673" t="str">
        <f t="shared" si="26"/>
        <v>2.5</v>
      </c>
      <c r="BA18" s="709" t="str">
        <f t="shared" si="34"/>
        <v>Tbk</v>
      </c>
      <c r="BB18" s="673" t="str">
        <f t="shared" si="27"/>
        <v>TB</v>
      </c>
      <c r="BC18" s="712" t="s">
        <v>227</v>
      </c>
      <c r="BD18" s="674">
        <f t="shared" si="28"/>
        <v>6.8843137254901965</v>
      </c>
      <c r="BE18" s="673" t="str">
        <f t="shared" si="29"/>
        <v>2.5</v>
      </c>
      <c r="BF18" s="670">
        <f t="shared" si="30"/>
        <v>2.343137254901961</v>
      </c>
      <c r="BG18" s="673" t="str">
        <f t="shared" si="31"/>
        <v>TB</v>
      </c>
      <c r="BH18" s="675" t="s">
        <v>140</v>
      </c>
    </row>
    <row r="19" spans="1:60" s="666" customFormat="1" ht="18" customHeight="1">
      <c r="A19" s="706">
        <f t="shared" si="32"/>
        <v>14</v>
      </c>
      <c r="B19" s="707" t="s">
        <v>574</v>
      </c>
      <c r="C19" s="713" t="s">
        <v>211</v>
      </c>
      <c r="D19" s="672">
        <v>5.3</v>
      </c>
      <c r="E19" s="672" t="str">
        <f t="shared" si="0"/>
        <v>1.5</v>
      </c>
      <c r="F19" s="672">
        <v>6.3</v>
      </c>
      <c r="G19" s="672" t="str">
        <f t="shared" si="1"/>
        <v>2</v>
      </c>
      <c r="H19" s="672">
        <v>7.2</v>
      </c>
      <c r="I19" s="672" t="str">
        <f t="shared" si="2"/>
        <v>3</v>
      </c>
      <c r="J19" s="672">
        <v>6.9</v>
      </c>
      <c r="K19" s="672" t="str">
        <f t="shared" si="3"/>
        <v>2.5</v>
      </c>
      <c r="L19" s="672">
        <v>6.3</v>
      </c>
      <c r="M19" s="672" t="str">
        <f t="shared" si="4"/>
        <v>2</v>
      </c>
      <c r="N19" s="672">
        <v>6.5</v>
      </c>
      <c r="O19" s="672" t="str">
        <f t="shared" si="5"/>
        <v>2.5</v>
      </c>
      <c r="P19" s="672">
        <v>5</v>
      </c>
      <c r="Q19" s="672" t="str">
        <f t="shared" si="6"/>
        <v>1.5</v>
      </c>
      <c r="R19" s="672">
        <v>7</v>
      </c>
      <c r="S19" s="672" t="str">
        <f t="shared" si="7"/>
        <v>3</v>
      </c>
      <c r="T19" s="672">
        <v>6.7</v>
      </c>
      <c r="U19" s="672" t="str">
        <f t="shared" si="8"/>
        <v>2.5</v>
      </c>
      <c r="V19" s="708">
        <f t="shared" si="9"/>
        <v>6.204545454545454</v>
      </c>
      <c r="W19" s="708">
        <f t="shared" si="10"/>
        <v>2.159090909090909</v>
      </c>
      <c r="X19" s="672" t="str">
        <f t="shared" si="11"/>
        <v>2</v>
      </c>
      <c r="Y19" s="709" t="str">
        <f t="shared" si="33"/>
        <v>Tbk</v>
      </c>
      <c r="Z19" s="673" t="str">
        <f t="shared" si="12"/>
        <v>TB</v>
      </c>
      <c r="AA19" s="710" t="s">
        <v>140</v>
      </c>
      <c r="AB19" s="673">
        <v>7</v>
      </c>
      <c r="AC19" s="673" t="str">
        <f t="shared" si="13"/>
        <v>3</v>
      </c>
      <c r="AD19" s="673">
        <v>4.4</v>
      </c>
      <c r="AE19" s="673" t="str">
        <f t="shared" si="14"/>
        <v>1</v>
      </c>
      <c r="AF19" s="673">
        <v>5.7</v>
      </c>
      <c r="AG19" s="673" t="str">
        <f t="shared" si="15"/>
        <v>2</v>
      </c>
      <c r="AH19" s="673">
        <v>6.9</v>
      </c>
      <c r="AI19" s="673" t="str">
        <f t="shared" si="16"/>
        <v>2.5</v>
      </c>
      <c r="AJ19" s="673">
        <v>6.9</v>
      </c>
      <c r="AK19" s="673" t="str">
        <f t="shared" si="17"/>
        <v>2.5</v>
      </c>
      <c r="AL19" s="673">
        <v>7.8</v>
      </c>
      <c r="AM19" s="673" t="str">
        <f t="shared" si="18"/>
        <v>3</v>
      </c>
      <c r="AN19" s="673">
        <v>6.4</v>
      </c>
      <c r="AO19" s="673" t="str">
        <f t="shared" si="19"/>
        <v>2</v>
      </c>
      <c r="AP19" s="673">
        <v>6.9</v>
      </c>
      <c r="AQ19" s="673" t="str">
        <f t="shared" si="20"/>
        <v>2.5</v>
      </c>
      <c r="AR19" s="673">
        <v>5.1</v>
      </c>
      <c r="AS19" s="673" t="str">
        <f t="shared" si="21"/>
        <v>1.5</v>
      </c>
      <c r="AT19" s="673">
        <v>5.1</v>
      </c>
      <c r="AU19" s="673" t="str">
        <f t="shared" si="22"/>
        <v>1.5</v>
      </c>
      <c r="AV19" s="673">
        <v>5</v>
      </c>
      <c r="AW19" s="673" t="str">
        <f t="shared" si="23"/>
        <v>1.5</v>
      </c>
      <c r="AX19" s="708">
        <f t="shared" si="24"/>
        <v>6.06551724137931</v>
      </c>
      <c r="AY19" s="708">
        <f t="shared" si="25"/>
        <v>2</v>
      </c>
      <c r="AZ19" s="673" t="str">
        <f t="shared" si="26"/>
        <v>2</v>
      </c>
      <c r="BA19" s="709" t="str">
        <f t="shared" si="34"/>
        <v>Tbk</v>
      </c>
      <c r="BB19" s="673" t="str">
        <f t="shared" si="27"/>
        <v>TB</v>
      </c>
      <c r="BC19" s="712" t="s">
        <v>227</v>
      </c>
      <c r="BD19" s="674">
        <f t="shared" si="28"/>
        <v>6.125490196078431</v>
      </c>
      <c r="BE19" s="673" t="str">
        <f t="shared" si="29"/>
        <v>2.0</v>
      </c>
      <c r="BF19" s="670">
        <f t="shared" si="30"/>
        <v>1.7941176470588236</v>
      </c>
      <c r="BG19" s="673" t="str">
        <f t="shared" si="31"/>
        <v>Yếu</v>
      </c>
      <c r="BH19" s="675" t="s">
        <v>140</v>
      </c>
    </row>
    <row r="20" spans="1:60" s="666" customFormat="1" ht="18" customHeight="1">
      <c r="A20" s="706">
        <f t="shared" si="32"/>
        <v>15</v>
      </c>
      <c r="B20" s="707" t="s">
        <v>561</v>
      </c>
      <c r="C20" s="693" t="s">
        <v>334</v>
      </c>
      <c r="D20" s="672">
        <v>6.3</v>
      </c>
      <c r="E20" s="672" t="str">
        <f t="shared" si="0"/>
        <v>2</v>
      </c>
      <c r="F20" s="672">
        <v>7.8</v>
      </c>
      <c r="G20" s="672" t="str">
        <f t="shared" si="1"/>
        <v>3</v>
      </c>
      <c r="H20" s="672">
        <v>7.6</v>
      </c>
      <c r="I20" s="672" t="str">
        <f t="shared" si="2"/>
        <v>3</v>
      </c>
      <c r="J20" s="672">
        <v>7.7</v>
      </c>
      <c r="K20" s="672" t="str">
        <f t="shared" si="3"/>
        <v>3</v>
      </c>
      <c r="L20" s="672">
        <v>6.5</v>
      </c>
      <c r="M20" s="672" t="str">
        <f t="shared" si="4"/>
        <v>2.5</v>
      </c>
      <c r="N20" s="672">
        <v>5.9</v>
      </c>
      <c r="O20" s="672" t="str">
        <f t="shared" si="5"/>
        <v>2</v>
      </c>
      <c r="P20" s="672">
        <v>5.8</v>
      </c>
      <c r="Q20" s="672" t="str">
        <f t="shared" si="6"/>
        <v>2</v>
      </c>
      <c r="R20" s="672">
        <v>4</v>
      </c>
      <c r="S20" s="672" t="str">
        <f t="shared" si="7"/>
        <v>1</v>
      </c>
      <c r="T20" s="672">
        <v>6.7</v>
      </c>
      <c r="U20" s="672" t="str">
        <f t="shared" si="8"/>
        <v>2.5</v>
      </c>
      <c r="V20" s="708">
        <f t="shared" si="9"/>
        <v>6.331818181818182</v>
      </c>
      <c r="W20" s="708">
        <f t="shared" si="10"/>
        <v>2.25</v>
      </c>
      <c r="X20" s="672" t="str">
        <f t="shared" si="11"/>
        <v>2</v>
      </c>
      <c r="Y20" s="709" t="str">
        <f t="shared" si="33"/>
        <v>Tbk</v>
      </c>
      <c r="Z20" s="673" t="str">
        <f t="shared" si="12"/>
        <v>TB</v>
      </c>
      <c r="AA20" s="710" t="s">
        <v>325</v>
      </c>
      <c r="AB20" s="673">
        <v>8</v>
      </c>
      <c r="AC20" s="673" t="str">
        <f t="shared" si="13"/>
        <v>3.5</v>
      </c>
      <c r="AD20" s="673">
        <v>4.5</v>
      </c>
      <c r="AE20" s="673" t="str">
        <f t="shared" si="14"/>
        <v>1</v>
      </c>
      <c r="AF20" s="673">
        <v>7.3</v>
      </c>
      <c r="AG20" s="673" t="str">
        <f t="shared" si="15"/>
        <v>3</v>
      </c>
      <c r="AH20" s="673">
        <v>6.5</v>
      </c>
      <c r="AI20" s="673" t="str">
        <f t="shared" si="16"/>
        <v>2.5</v>
      </c>
      <c r="AJ20" s="673">
        <v>6.7</v>
      </c>
      <c r="AK20" s="673" t="str">
        <f t="shared" si="17"/>
        <v>2.5</v>
      </c>
      <c r="AL20" s="673">
        <v>7.6</v>
      </c>
      <c r="AM20" s="673" t="str">
        <f t="shared" si="18"/>
        <v>3</v>
      </c>
      <c r="AN20" s="673">
        <v>6.5</v>
      </c>
      <c r="AO20" s="673" t="str">
        <f t="shared" si="19"/>
        <v>2.5</v>
      </c>
      <c r="AP20" s="673">
        <v>6.9</v>
      </c>
      <c r="AQ20" s="673" t="str">
        <f t="shared" si="20"/>
        <v>2.5</v>
      </c>
      <c r="AR20" s="673">
        <v>6.6</v>
      </c>
      <c r="AS20" s="673" t="str">
        <f t="shared" si="21"/>
        <v>2.5</v>
      </c>
      <c r="AT20" s="673">
        <v>5.8</v>
      </c>
      <c r="AU20" s="673" t="str">
        <f t="shared" si="22"/>
        <v>2</v>
      </c>
      <c r="AV20" s="673">
        <v>6.1</v>
      </c>
      <c r="AW20" s="673" t="str">
        <f t="shared" si="23"/>
        <v>2</v>
      </c>
      <c r="AX20" s="708">
        <f t="shared" si="24"/>
        <v>6.596551724137932</v>
      </c>
      <c r="AY20" s="708">
        <f t="shared" si="25"/>
        <v>2.477272727272727</v>
      </c>
      <c r="AZ20" s="673" t="str">
        <f t="shared" si="26"/>
        <v>2.5</v>
      </c>
      <c r="BA20" s="709" t="str">
        <f t="shared" si="34"/>
        <v>Tbk</v>
      </c>
      <c r="BB20" s="673" t="str">
        <f t="shared" si="27"/>
        <v>TB</v>
      </c>
      <c r="BC20" s="712" t="s">
        <v>248</v>
      </c>
      <c r="BD20" s="674">
        <f t="shared" si="28"/>
        <v>6.482352941176471</v>
      </c>
      <c r="BE20" s="673" t="str">
        <f t="shared" si="29"/>
        <v>2.0</v>
      </c>
      <c r="BF20" s="670">
        <f t="shared" si="30"/>
        <v>2.0392156862745097</v>
      </c>
      <c r="BG20" s="673" t="str">
        <f t="shared" si="31"/>
        <v>TB</v>
      </c>
      <c r="BH20" s="675" t="s">
        <v>325</v>
      </c>
    </row>
    <row r="21" spans="1:60" s="666" customFormat="1" ht="18" customHeight="1">
      <c r="A21" s="706">
        <f t="shared" si="32"/>
        <v>16</v>
      </c>
      <c r="B21" s="707" t="s">
        <v>301</v>
      </c>
      <c r="C21" s="693" t="s">
        <v>880</v>
      </c>
      <c r="D21" s="672">
        <v>5.7</v>
      </c>
      <c r="E21" s="672" t="str">
        <f t="shared" si="0"/>
        <v>2</v>
      </c>
      <c r="F21" s="672">
        <v>6.9</v>
      </c>
      <c r="G21" s="672" t="str">
        <f t="shared" si="1"/>
        <v>2.5</v>
      </c>
      <c r="H21" s="672">
        <v>7.6</v>
      </c>
      <c r="I21" s="672" t="str">
        <f t="shared" si="2"/>
        <v>3</v>
      </c>
      <c r="J21" s="672">
        <v>6.9</v>
      </c>
      <c r="K21" s="672" t="str">
        <f t="shared" si="3"/>
        <v>2.5</v>
      </c>
      <c r="L21" s="672">
        <v>6.3</v>
      </c>
      <c r="M21" s="672" t="str">
        <f t="shared" si="4"/>
        <v>2</v>
      </c>
      <c r="N21" s="672">
        <v>5.3</v>
      </c>
      <c r="O21" s="672" t="str">
        <f t="shared" si="5"/>
        <v>1.5</v>
      </c>
      <c r="P21" s="672">
        <v>6.7</v>
      </c>
      <c r="Q21" s="672" t="str">
        <f t="shared" si="6"/>
        <v>2.5</v>
      </c>
      <c r="R21" s="672">
        <v>5.2</v>
      </c>
      <c r="S21" s="672" t="str">
        <f t="shared" si="7"/>
        <v>1.5</v>
      </c>
      <c r="T21" s="672">
        <v>7.1</v>
      </c>
      <c r="U21" s="672" t="str">
        <f t="shared" si="8"/>
        <v>3</v>
      </c>
      <c r="V21" s="708">
        <f t="shared" si="9"/>
        <v>6.290909090909091</v>
      </c>
      <c r="W21" s="708">
        <f t="shared" si="10"/>
        <v>2.227272727272727</v>
      </c>
      <c r="X21" s="672" t="str">
        <f t="shared" si="11"/>
        <v>2</v>
      </c>
      <c r="Y21" s="709" t="str">
        <f t="shared" si="33"/>
        <v>Tbk</v>
      </c>
      <c r="Z21" s="673" t="str">
        <f t="shared" si="12"/>
        <v>TB</v>
      </c>
      <c r="AA21" s="710" t="s">
        <v>325</v>
      </c>
      <c r="AB21" s="673">
        <v>7</v>
      </c>
      <c r="AC21" s="673" t="str">
        <f t="shared" si="13"/>
        <v>3</v>
      </c>
      <c r="AD21" s="673">
        <v>6.6</v>
      </c>
      <c r="AE21" s="673" t="str">
        <f t="shared" si="14"/>
        <v>2.5</v>
      </c>
      <c r="AF21" s="673">
        <v>6.3</v>
      </c>
      <c r="AG21" s="673" t="str">
        <f t="shared" si="15"/>
        <v>2</v>
      </c>
      <c r="AH21" s="673">
        <v>6.4</v>
      </c>
      <c r="AI21" s="673" t="str">
        <f t="shared" si="16"/>
        <v>2</v>
      </c>
      <c r="AJ21" s="673">
        <v>6.1</v>
      </c>
      <c r="AK21" s="673" t="str">
        <f t="shared" si="17"/>
        <v>2</v>
      </c>
      <c r="AL21" s="673">
        <v>7.6</v>
      </c>
      <c r="AM21" s="673" t="str">
        <f t="shared" si="18"/>
        <v>3</v>
      </c>
      <c r="AN21" s="673">
        <v>7.1</v>
      </c>
      <c r="AO21" s="673" t="str">
        <f t="shared" si="19"/>
        <v>3</v>
      </c>
      <c r="AP21" s="673">
        <v>6.9</v>
      </c>
      <c r="AQ21" s="673" t="str">
        <f t="shared" si="20"/>
        <v>2.5</v>
      </c>
      <c r="AR21" s="673">
        <v>5.6</v>
      </c>
      <c r="AS21" s="673" t="str">
        <f t="shared" si="21"/>
        <v>2</v>
      </c>
      <c r="AT21" s="673">
        <v>5.8</v>
      </c>
      <c r="AU21" s="673" t="str">
        <f t="shared" si="22"/>
        <v>2</v>
      </c>
      <c r="AV21" s="673">
        <v>6.1</v>
      </c>
      <c r="AW21" s="673" t="str">
        <f t="shared" si="23"/>
        <v>2</v>
      </c>
      <c r="AX21" s="708">
        <f t="shared" si="24"/>
        <v>6.4206896551724135</v>
      </c>
      <c r="AY21" s="708">
        <f t="shared" si="25"/>
        <v>2.2954545454545454</v>
      </c>
      <c r="AZ21" s="673" t="str">
        <f t="shared" si="26"/>
        <v>2</v>
      </c>
      <c r="BA21" s="709" t="str">
        <f t="shared" si="34"/>
        <v>Tbk</v>
      </c>
      <c r="BB21" s="673" t="str">
        <f t="shared" si="27"/>
        <v>TB</v>
      </c>
      <c r="BC21" s="712" t="s">
        <v>248</v>
      </c>
      <c r="BD21" s="674">
        <f t="shared" si="28"/>
        <v>6.364705882352942</v>
      </c>
      <c r="BE21" s="673" t="str">
        <f t="shared" si="29"/>
        <v>2.0</v>
      </c>
      <c r="BF21" s="670">
        <f t="shared" si="30"/>
        <v>1.9509803921568627</v>
      </c>
      <c r="BG21" s="673" t="str">
        <f t="shared" si="31"/>
        <v>Yếu</v>
      </c>
      <c r="BH21" s="675" t="s">
        <v>140</v>
      </c>
    </row>
    <row r="22" spans="1:60" s="677" customFormat="1" ht="18" customHeight="1">
      <c r="A22" s="706">
        <f t="shared" si="32"/>
        <v>17</v>
      </c>
      <c r="B22" s="707" t="s">
        <v>881</v>
      </c>
      <c r="C22" s="693" t="s">
        <v>238</v>
      </c>
      <c r="D22" s="672">
        <v>4.3</v>
      </c>
      <c r="E22" s="672" t="str">
        <f t="shared" si="0"/>
        <v>1</v>
      </c>
      <c r="F22" s="672">
        <v>6.3</v>
      </c>
      <c r="G22" s="672" t="str">
        <f t="shared" si="1"/>
        <v>2</v>
      </c>
      <c r="H22" s="672">
        <v>7.4</v>
      </c>
      <c r="I22" s="672" t="str">
        <f t="shared" si="2"/>
        <v>3</v>
      </c>
      <c r="J22" s="672">
        <v>7.1</v>
      </c>
      <c r="K22" s="672" t="str">
        <f t="shared" si="3"/>
        <v>3</v>
      </c>
      <c r="L22" s="672">
        <v>6.1</v>
      </c>
      <c r="M22" s="672" t="str">
        <f t="shared" si="4"/>
        <v>2</v>
      </c>
      <c r="N22" s="672">
        <v>5.5</v>
      </c>
      <c r="O22" s="672" t="str">
        <f t="shared" si="5"/>
        <v>2</v>
      </c>
      <c r="P22" s="672">
        <v>5.9</v>
      </c>
      <c r="Q22" s="672" t="str">
        <f t="shared" si="6"/>
        <v>2</v>
      </c>
      <c r="R22" s="672">
        <v>7.1</v>
      </c>
      <c r="S22" s="672" t="str">
        <f t="shared" si="7"/>
        <v>3</v>
      </c>
      <c r="T22" s="672">
        <v>6.1</v>
      </c>
      <c r="U22" s="672" t="str">
        <f t="shared" si="8"/>
        <v>2</v>
      </c>
      <c r="V22" s="708">
        <f t="shared" si="9"/>
        <v>5.945454545454546</v>
      </c>
      <c r="W22" s="708">
        <f t="shared" si="10"/>
        <v>2.0454545454545454</v>
      </c>
      <c r="X22" s="672" t="str">
        <f t="shared" si="11"/>
        <v>2</v>
      </c>
      <c r="Y22" s="709" t="str">
        <f t="shared" si="33"/>
        <v>TB</v>
      </c>
      <c r="Z22" s="673" t="str">
        <f t="shared" si="12"/>
        <v>TB</v>
      </c>
      <c r="AA22" s="711" t="s">
        <v>140</v>
      </c>
      <c r="AB22" s="673">
        <v>7</v>
      </c>
      <c r="AC22" s="673" t="str">
        <f t="shared" si="13"/>
        <v>3</v>
      </c>
      <c r="AD22" s="673">
        <v>4.5</v>
      </c>
      <c r="AE22" s="673" t="str">
        <f t="shared" si="14"/>
        <v>1</v>
      </c>
      <c r="AF22" s="673">
        <v>5.7</v>
      </c>
      <c r="AG22" s="673" t="str">
        <f t="shared" si="15"/>
        <v>2</v>
      </c>
      <c r="AH22" s="673">
        <v>6.3</v>
      </c>
      <c r="AI22" s="673" t="str">
        <f t="shared" si="16"/>
        <v>2</v>
      </c>
      <c r="AJ22" s="673">
        <v>5.8</v>
      </c>
      <c r="AK22" s="673" t="str">
        <f t="shared" si="17"/>
        <v>2</v>
      </c>
      <c r="AL22" s="673">
        <v>7.6</v>
      </c>
      <c r="AM22" s="673" t="str">
        <f t="shared" si="18"/>
        <v>3</v>
      </c>
      <c r="AN22" s="673">
        <v>6.5</v>
      </c>
      <c r="AO22" s="673" t="str">
        <f t="shared" si="19"/>
        <v>2.5</v>
      </c>
      <c r="AP22" s="673">
        <v>6.9</v>
      </c>
      <c r="AQ22" s="673" t="str">
        <f t="shared" si="20"/>
        <v>2.5</v>
      </c>
      <c r="AR22" s="673">
        <v>4.2</v>
      </c>
      <c r="AS22" s="673" t="str">
        <f t="shared" si="21"/>
        <v>1</v>
      </c>
      <c r="AT22" s="673">
        <v>5.2</v>
      </c>
      <c r="AU22" s="673" t="str">
        <f t="shared" si="22"/>
        <v>1.5</v>
      </c>
      <c r="AV22" s="673">
        <v>5.4</v>
      </c>
      <c r="AW22" s="673" t="str">
        <f t="shared" si="23"/>
        <v>1.5</v>
      </c>
      <c r="AX22" s="708">
        <f t="shared" si="24"/>
        <v>5.824137931034482</v>
      </c>
      <c r="AY22" s="708">
        <f t="shared" si="25"/>
        <v>1.9545454545454546</v>
      </c>
      <c r="AZ22" s="673" t="str">
        <f t="shared" si="26"/>
        <v>2</v>
      </c>
      <c r="BA22" s="709" t="str">
        <f t="shared" si="34"/>
        <v>TB</v>
      </c>
      <c r="BB22" s="673" t="str">
        <f t="shared" si="27"/>
        <v>YÕu</v>
      </c>
      <c r="BC22" s="712" t="s">
        <v>227</v>
      </c>
      <c r="BD22" s="674">
        <f t="shared" si="28"/>
        <v>5.876470588235294</v>
      </c>
      <c r="BE22" s="673" t="str">
        <f t="shared" si="29"/>
        <v>2.0</v>
      </c>
      <c r="BF22" s="670">
        <f t="shared" si="30"/>
        <v>1.7254901960784315</v>
      </c>
      <c r="BG22" s="673" t="str">
        <f t="shared" si="31"/>
        <v>Yếu</v>
      </c>
      <c r="BH22" s="675" t="s">
        <v>140</v>
      </c>
    </row>
    <row r="23" spans="1:60" s="678" customFormat="1" ht="18" customHeight="1">
      <c r="A23" s="706">
        <f t="shared" si="32"/>
        <v>18</v>
      </c>
      <c r="B23" s="707" t="s">
        <v>882</v>
      </c>
      <c r="C23" s="693" t="s">
        <v>238</v>
      </c>
      <c r="D23" s="672">
        <v>5.5</v>
      </c>
      <c r="E23" s="672" t="str">
        <f t="shared" si="0"/>
        <v>2</v>
      </c>
      <c r="F23" s="672">
        <v>7.7</v>
      </c>
      <c r="G23" s="672" t="str">
        <f t="shared" si="1"/>
        <v>3</v>
      </c>
      <c r="H23" s="672">
        <v>7.2</v>
      </c>
      <c r="I23" s="672" t="str">
        <f t="shared" si="2"/>
        <v>3</v>
      </c>
      <c r="J23" s="672">
        <v>7.7</v>
      </c>
      <c r="K23" s="672" t="str">
        <f t="shared" si="3"/>
        <v>3</v>
      </c>
      <c r="L23" s="672">
        <v>6.5</v>
      </c>
      <c r="M23" s="672" t="str">
        <f t="shared" si="4"/>
        <v>2.5</v>
      </c>
      <c r="N23" s="672">
        <v>5.5</v>
      </c>
      <c r="O23" s="672" t="str">
        <f t="shared" si="5"/>
        <v>2</v>
      </c>
      <c r="P23" s="672">
        <v>5.9</v>
      </c>
      <c r="Q23" s="672" t="str">
        <f t="shared" si="6"/>
        <v>2</v>
      </c>
      <c r="R23" s="672">
        <v>5.7</v>
      </c>
      <c r="S23" s="672" t="str">
        <f t="shared" si="7"/>
        <v>2</v>
      </c>
      <c r="T23" s="672">
        <v>7.1</v>
      </c>
      <c r="U23" s="672" t="str">
        <f t="shared" si="8"/>
        <v>3</v>
      </c>
      <c r="V23" s="708">
        <f t="shared" si="9"/>
        <v>6.4</v>
      </c>
      <c r="W23" s="708">
        <f t="shared" si="10"/>
        <v>2.4318181818181817</v>
      </c>
      <c r="X23" s="672" t="str">
        <f t="shared" si="11"/>
        <v>2</v>
      </c>
      <c r="Y23" s="709" t="str">
        <f t="shared" si="33"/>
        <v>Tbk</v>
      </c>
      <c r="Z23" s="673" t="str">
        <f t="shared" si="12"/>
        <v>TB</v>
      </c>
      <c r="AA23" s="710" t="s">
        <v>325</v>
      </c>
      <c r="AB23" s="673">
        <v>6</v>
      </c>
      <c r="AC23" s="673" t="str">
        <f t="shared" si="13"/>
        <v>2</v>
      </c>
      <c r="AD23" s="673">
        <v>3</v>
      </c>
      <c r="AE23" s="673" t="str">
        <f t="shared" si="14"/>
        <v>0</v>
      </c>
      <c r="AF23" s="673">
        <v>5.7</v>
      </c>
      <c r="AG23" s="673" t="str">
        <f t="shared" si="15"/>
        <v>2</v>
      </c>
      <c r="AH23" s="673">
        <v>6.5</v>
      </c>
      <c r="AI23" s="673" t="str">
        <f t="shared" si="16"/>
        <v>2.5</v>
      </c>
      <c r="AJ23" s="673">
        <v>6.4</v>
      </c>
      <c r="AK23" s="673" t="str">
        <f t="shared" si="17"/>
        <v>2</v>
      </c>
      <c r="AL23" s="673">
        <v>8</v>
      </c>
      <c r="AM23" s="673" t="str">
        <f t="shared" si="18"/>
        <v>3.5</v>
      </c>
      <c r="AN23" s="673">
        <v>6</v>
      </c>
      <c r="AO23" s="673" t="str">
        <f t="shared" si="19"/>
        <v>2</v>
      </c>
      <c r="AP23" s="673">
        <v>6.9</v>
      </c>
      <c r="AQ23" s="673" t="str">
        <f t="shared" si="20"/>
        <v>2.5</v>
      </c>
      <c r="AR23" s="673">
        <v>5.1</v>
      </c>
      <c r="AS23" s="673" t="str">
        <f t="shared" si="21"/>
        <v>1.5</v>
      </c>
      <c r="AT23" s="673">
        <v>5.3</v>
      </c>
      <c r="AU23" s="673" t="str">
        <f t="shared" si="22"/>
        <v>1.5</v>
      </c>
      <c r="AV23" s="673">
        <v>7.1</v>
      </c>
      <c r="AW23" s="673" t="str">
        <f t="shared" si="23"/>
        <v>3</v>
      </c>
      <c r="AX23" s="708">
        <f t="shared" si="24"/>
        <v>5.9689655172413785</v>
      </c>
      <c r="AY23" s="708">
        <f t="shared" si="25"/>
        <v>2.3181818181818183</v>
      </c>
      <c r="AZ23" s="673" t="str">
        <f t="shared" si="26"/>
        <v>2</v>
      </c>
      <c r="BA23" s="709" t="str">
        <f t="shared" si="34"/>
        <v>TB</v>
      </c>
      <c r="BB23" s="673" t="str">
        <f t="shared" si="27"/>
        <v>TB</v>
      </c>
      <c r="BC23" s="711" t="s">
        <v>325</v>
      </c>
      <c r="BD23" s="674">
        <f t="shared" si="28"/>
        <v>6.154901960784313</v>
      </c>
      <c r="BE23" s="673" t="str">
        <f t="shared" si="29"/>
        <v>2.0</v>
      </c>
      <c r="BF23" s="670">
        <f t="shared" si="30"/>
        <v>2.049019607843137</v>
      </c>
      <c r="BG23" s="673" t="str">
        <f t="shared" si="31"/>
        <v>TB</v>
      </c>
      <c r="BH23" s="675" t="s">
        <v>325</v>
      </c>
    </row>
    <row r="24" spans="1:60" s="666" customFormat="1" ht="18" customHeight="1">
      <c r="A24" s="706">
        <f t="shared" si="32"/>
        <v>19</v>
      </c>
      <c r="B24" s="694" t="s">
        <v>883</v>
      </c>
      <c r="C24" s="695" t="s">
        <v>206</v>
      </c>
      <c r="D24" s="672">
        <v>6.2</v>
      </c>
      <c r="E24" s="672" t="str">
        <f t="shared" si="0"/>
        <v>2</v>
      </c>
      <c r="F24" s="672">
        <v>7.1</v>
      </c>
      <c r="G24" s="672" t="str">
        <f t="shared" si="1"/>
        <v>3</v>
      </c>
      <c r="H24" s="672"/>
      <c r="I24" s="672"/>
      <c r="J24" s="672">
        <v>6.9</v>
      </c>
      <c r="K24" s="672" t="str">
        <f t="shared" si="3"/>
        <v>2.5</v>
      </c>
      <c r="L24" s="672"/>
      <c r="M24" s="672"/>
      <c r="N24" s="672">
        <v>6.8</v>
      </c>
      <c r="O24" s="672" t="str">
        <f t="shared" si="5"/>
        <v>2.5</v>
      </c>
      <c r="P24" s="672">
        <v>7.2</v>
      </c>
      <c r="Q24" s="672" t="str">
        <f t="shared" si="6"/>
        <v>3</v>
      </c>
      <c r="R24" s="672">
        <v>6.8</v>
      </c>
      <c r="S24" s="672" t="str">
        <f t="shared" si="7"/>
        <v>2.5</v>
      </c>
      <c r="T24" s="672">
        <v>6.3</v>
      </c>
      <c r="U24" s="672" t="str">
        <f t="shared" si="8"/>
        <v>2</v>
      </c>
      <c r="V24" s="708"/>
      <c r="W24" s="708"/>
      <c r="X24" s="708"/>
      <c r="Y24" s="709"/>
      <c r="Z24" s="714"/>
      <c r="AA24" s="710"/>
      <c r="AB24" s="673">
        <v>7</v>
      </c>
      <c r="AC24" s="673" t="str">
        <f t="shared" si="13"/>
        <v>3</v>
      </c>
      <c r="AD24" s="673">
        <v>4.1</v>
      </c>
      <c r="AE24" s="673" t="str">
        <f t="shared" si="14"/>
        <v>1</v>
      </c>
      <c r="AF24" s="673">
        <v>5.7</v>
      </c>
      <c r="AG24" s="673" t="str">
        <f t="shared" si="15"/>
        <v>2</v>
      </c>
      <c r="AH24" s="673">
        <v>6.5</v>
      </c>
      <c r="AI24" s="673" t="str">
        <f t="shared" si="16"/>
        <v>2.5</v>
      </c>
      <c r="AJ24" s="673">
        <v>6.6</v>
      </c>
      <c r="AK24" s="673" t="str">
        <f t="shared" si="17"/>
        <v>2.5</v>
      </c>
      <c r="AL24" s="673">
        <v>8</v>
      </c>
      <c r="AM24" s="673" t="str">
        <f t="shared" si="18"/>
        <v>3.5</v>
      </c>
      <c r="AN24" s="673">
        <v>5.6</v>
      </c>
      <c r="AO24" s="673" t="str">
        <f t="shared" si="19"/>
        <v>2</v>
      </c>
      <c r="AP24" s="673">
        <v>6.4</v>
      </c>
      <c r="AQ24" s="673" t="str">
        <f t="shared" si="20"/>
        <v>2</v>
      </c>
      <c r="AR24" s="673">
        <v>6.2</v>
      </c>
      <c r="AS24" s="673" t="str">
        <f t="shared" si="21"/>
        <v>2</v>
      </c>
      <c r="AT24" s="673">
        <v>5.1</v>
      </c>
      <c r="AU24" s="673" t="str">
        <f t="shared" si="22"/>
        <v>1.5</v>
      </c>
      <c r="AV24" s="673">
        <v>6.8</v>
      </c>
      <c r="AW24" s="673" t="str">
        <f t="shared" si="23"/>
        <v>2.5</v>
      </c>
      <c r="AX24" s="708">
        <f t="shared" si="24"/>
        <v>6.182758620689656</v>
      </c>
      <c r="AY24" s="708">
        <f t="shared" si="25"/>
        <v>2.227272727272727</v>
      </c>
      <c r="AZ24" s="673" t="str">
        <f t="shared" si="26"/>
        <v>2</v>
      </c>
      <c r="BA24" s="709" t="str">
        <f t="shared" si="34"/>
        <v>Tbk</v>
      </c>
      <c r="BB24" s="673" t="str">
        <f t="shared" si="27"/>
        <v>TB</v>
      </c>
      <c r="BC24" s="712" t="s">
        <v>248</v>
      </c>
      <c r="BD24" s="674">
        <f t="shared" si="28"/>
        <v>6.013725490196078</v>
      </c>
      <c r="BE24" s="673" t="str">
        <f t="shared" si="29"/>
        <v>2.0</v>
      </c>
      <c r="BF24" s="670">
        <f t="shared" si="30"/>
        <v>1.8725490196078431</v>
      </c>
      <c r="BG24" s="673" t="str">
        <f t="shared" si="31"/>
        <v>Yếu</v>
      </c>
      <c r="BH24" s="675" t="s">
        <v>325</v>
      </c>
    </row>
    <row r="25" spans="1:60" s="666" customFormat="1" ht="18" customHeight="1" thickBot="1">
      <c r="A25" s="715">
        <v>20</v>
      </c>
      <c r="B25" s="716"/>
      <c r="C25" s="717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80"/>
      <c r="W25" s="680"/>
      <c r="X25" s="680"/>
      <c r="Y25" s="681"/>
      <c r="Z25" s="682"/>
      <c r="AA25" s="683"/>
      <c r="AB25" s="684"/>
      <c r="AC25" s="685"/>
      <c r="AD25" s="685"/>
      <c r="AE25" s="685"/>
      <c r="AF25" s="685"/>
      <c r="AG25" s="685"/>
      <c r="AH25" s="685"/>
      <c r="AI25" s="685"/>
      <c r="AJ25" s="685"/>
      <c r="AK25" s="685"/>
      <c r="AL25" s="685"/>
      <c r="AM25" s="685"/>
      <c r="AN25" s="685"/>
      <c r="AO25" s="685"/>
      <c r="AP25" s="685"/>
      <c r="AQ25" s="685"/>
      <c r="AR25" s="685"/>
      <c r="AS25" s="685"/>
      <c r="AT25" s="685"/>
      <c r="AU25" s="685"/>
      <c r="AV25" s="685"/>
      <c r="AW25" s="685"/>
      <c r="AX25" s="680"/>
      <c r="AY25" s="680"/>
      <c r="AZ25" s="680"/>
      <c r="BA25" s="681"/>
      <c r="BB25" s="681"/>
      <c r="BC25" s="686"/>
      <c r="BD25" s="687"/>
      <c r="BE25" s="688"/>
      <c r="BF25" s="688"/>
      <c r="BG25" s="681"/>
      <c r="BH25" s="689"/>
    </row>
    <row r="26" spans="1:54" ht="14.25" customHeight="1" thickTop="1">
      <c r="A26" s="690"/>
      <c r="B26" s="690"/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0"/>
      <c r="AA26" s="690"/>
      <c r="AB26" s="690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  <c r="AN26" s="690"/>
      <c r="AO26" s="690"/>
      <c r="AP26" s="690"/>
      <c r="AQ26" s="690"/>
      <c r="AR26" s="690"/>
      <c r="AS26" s="690"/>
      <c r="AT26" s="690"/>
      <c r="AU26" s="690"/>
      <c r="AV26" s="690"/>
      <c r="AW26" s="690"/>
      <c r="AX26" s="690"/>
      <c r="AY26" s="690"/>
      <c r="AZ26" s="690"/>
      <c r="BA26" s="690"/>
      <c r="BB26" s="690"/>
    </row>
    <row r="27" s="691" customFormat="1" ht="13.5" customHeight="1"/>
    <row r="28" s="691" customFormat="1" ht="13.5" customHeight="1"/>
    <row r="29" s="691" customFormat="1" ht="13.5" customHeight="1"/>
    <row r="30" s="691" customFormat="1" ht="13.5" customHeight="1"/>
    <row r="31" s="691" customFormat="1" ht="13.5" customHeight="1"/>
    <row r="32" s="691" customFormat="1" ht="13.5" customHeight="1"/>
    <row r="33" s="691" customFormat="1" ht="13.5" customHeight="1"/>
    <row r="34" s="691" customFormat="1" ht="13.5" customHeight="1"/>
    <row r="35" s="691" customFormat="1" ht="13.5" customHeight="1"/>
    <row r="36" s="691" customFormat="1" ht="13.5" customHeight="1"/>
    <row r="37" s="691" customFormat="1" ht="13.5" customHeight="1"/>
    <row r="38" s="691" customFormat="1" ht="13.5" customHeight="1"/>
    <row r="39" s="691" customFormat="1" ht="13.5" customHeight="1"/>
    <row r="40" s="691" customFormat="1" ht="13.5" customHeight="1"/>
    <row r="41" s="691" customFormat="1" ht="13.5" customHeight="1"/>
    <row r="42" s="691" customFormat="1" ht="13.5" customHeight="1"/>
    <row r="43" s="691" customFormat="1" ht="13.5" customHeight="1"/>
    <row r="44" s="691" customFormat="1" ht="13.5" customHeight="1"/>
    <row r="45" s="691" customFormat="1" ht="13.5" customHeight="1"/>
    <row r="46" s="691" customFormat="1" ht="13.5" customHeight="1"/>
    <row r="47" s="691" customFormat="1" ht="13.5" customHeight="1"/>
    <row r="48" s="691" customFormat="1" ht="13.5" customHeight="1"/>
    <row r="49" s="691" customFormat="1" ht="13.5" customHeight="1"/>
    <row r="50" s="691" customFormat="1" ht="13.5" customHeight="1"/>
    <row r="51" s="691" customFormat="1" ht="13.5" customHeight="1"/>
    <row r="52" s="691" customFormat="1" ht="13.5" customHeight="1"/>
    <row r="53" s="691" customFormat="1" ht="13.5" customHeight="1"/>
    <row r="54" s="691" customFormat="1" ht="13.5" customHeight="1"/>
    <row r="55" s="691" customFormat="1" ht="13.5" customHeight="1"/>
    <row r="56" s="691" customFormat="1" ht="13.5" customHeight="1"/>
    <row r="57" s="691" customFormat="1" ht="13.5" customHeight="1"/>
    <row r="58" s="691" customFormat="1" ht="13.5" customHeight="1"/>
    <row r="59" s="691" customFormat="1" ht="13.5" customHeight="1"/>
    <row r="60" s="691" customFormat="1" ht="13.5" customHeight="1"/>
    <row r="61" s="691" customFormat="1" ht="13.5" customHeight="1"/>
    <row r="62" s="691" customFormat="1" ht="13.5" customHeight="1"/>
    <row r="63" s="691" customFormat="1" ht="13.5" customHeight="1"/>
    <row r="64" s="691" customFormat="1" ht="13.5" customHeight="1"/>
    <row r="65" s="691" customFormat="1" ht="13.5" customHeight="1"/>
    <row r="66" s="691" customFormat="1" ht="13.5" customHeight="1"/>
    <row r="67" s="691" customFormat="1" ht="13.5" customHeight="1"/>
    <row r="68" s="691" customFormat="1" ht="13.5" customHeight="1"/>
    <row r="69" s="691" customFormat="1" ht="13.5" customHeight="1"/>
    <row r="70" s="691" customFormat="1" ht="13.5" customHeight="1"/>
    <row r="71" s="691" customFormat="1" ht="13.5" customHeight="1"/>
    <row r="72" s="691" customFormat="1" ht="13.5" customHeight="1"/>
    <row r="73" s="691" customFormat="1" ht="13.5" customHeight="1"/>
    <row r="74" s="691" customFormat="1" ht="13.5" customHeight="1"/>
    <row r="75" s="691" customFormat="1" ht="13.5" customHeight="1"/>
    <row r="76" s="691" customFormat="1" ht="13.5" customHeight="1"/>
    <row r="77" s="691" customFormat="1" ht="13.5" customHeight="1"/>
    <row r="78" s="691" customFormat="1" ht="13.5" customHeight="1"/>
    <row r="79" s="691" customFormat="1" ht="13.5" customHeight="1"/>
    <row r="80" s="691" customFormat="1" ht="13.5" customHeight="1"/>
    <row r="81" s="691" customFormat="1" ht="13.5" customHeight="1"/>
    <row r="82" s="691" customFormat="1" ht="13.5" customHeight="1"/>
    <row r="83" s="691" customFormat="1" ht="13.5" customHeight="1"/>
    <row r="84" s="691" customFormat="1" ht="13.5" customHeight="1"/>
    <row r="85" s="691" customFormat="1" ht="13.5" customHeight="1"/>
    <row r="86" s="691" customFormat="1" ht="13.5" customHeight="1"/>
    <row r="87" s="691" customFormat="1" ht="20.25" customHeight="1"/>
    <row r="88" s="691" customFormat="1" ht="20.25" customHeight="1"/>
    <row r="89" s="691" customFormat="1" ht="13.5" customHeight="1"/>
    <row r="90" s="691" customFormat="1" ht="13.5" customHeight="1"/>
    <row r="91" s="691" customFormat="1" ht="13.5" customHeight="1"/>
    <row r="92" s="691" customFormat="1" ht="15"/>
    <row r="93" s="691" customFormat="1" ht="15"/>
    <row r="94" s="691" customFormat="1" ht="15"/>
    <row r="95" s="691" customFormat="1" ht="15"/>
    <row r="96" s="691" customFormat="1" ht="15"/>
    <row r="97" s="691" customFormat="1" ht="15"/>
    <row r="98" s="691" customFormat="1" ht="15"/>
    <row r="99" s="691" customFormat="1" ht="15"/>
    <row r="100" s="691" customFormat="1" ht="15"/>
    <row r="101" s="691" customFormat="1" ht="15"/>
    <row r="102" s="691" customFormat="1" ht="15"/>
    <row r="103" s="691" customFormat="1" ht="15"/>
    <row r="104" s="691" customFormat="1" ht="15"/>
    <row r="105" s="691" customFormat="1" ht="15"/>
    <row r="106" s="691" customFormat="1" ht="15"/>
    <row r="107" s="691" customFormat="1" ht="15"/>
    <row r="108" s="691" customFormat="1" ht="15"/>
    <row r="109" s="691" customFormat="1" ht="15"/>
    <row r="110" s="691" customFormat="1" ht="15"/>
    <row r="111" s="691" customFormat="1" ht="15"/>
    <row r="112" s="691" customFormat="1" ht="15"/>
    <row r="113" s="691" customFormat="1" ht="15"/>
    <row r="114" s="691" customFormat="1" ht="15"/>
    <row r="115" s="691" customFormat="1" ht="15"/>
    <row r="116" s="691" customFormat="1" ht="15"/>
    <row r="117" s="691" customFormat="1" ht="15"/>
    <row r="118" s="691" customFormat="1" ht="15"/>
    <row r="119" s="691" customFormat="1" ht="15"/>
    <row r="120" s="691" customFormat="1" ht="15"/>
    <row r="121" s="691" customFormat="1" ht="15"/>
    <row r="122" s="691" customFormat="1" ht="15"/>
    <row r="123" s="691" customFormat="1" ht="15"/>
    <row r="124" s="691" customFormat="1" ht="15"/>
    <row r="125" s="691" customFormat="1" ht="15"/>
    <row r="126" s="691" customFormat="1" ht="15"/>
    <row r="127" s="691" customFormat="1" ht="15"/>
    <row r="128" s="691" customFormat="1" ht="15"/>
    <row r="129" s="691" customFormat="1" ht="15"/>
    <row r="130" s="691" customFormat="1" ht="15"/>
    <row r="131" s="691" customFormat="1" ht="15"/>
    <row r="132" s="691" customFormat="1" ht="15"/>
    <row r="133" s="691" customFormat="1" ht="15"/>
    <row r="134" s="691" customFormat="1" ht="15"/>
    <row r="135" s="691" customFormat="1" ht="15"/>
    <row r="136" s="691" customFormat="1" ht="15"/>
    <row r="137" s="691" customFormat="1" ht="15"/>
    <row r="138" s="691" customFormat="1" ht="15"/>
    <row r="139" s="691" customFormat="1" ht="15"/>
    <row r="140" s="691" customFormat="1" ht="15"/>
    <row r="141" s="691" customFormat="1" ht="15"/>
    <row r="142" s="691" customFormat="1" ht="15"/>
    <row r="143" s="691" customFormat="1" ht="15"/>
    <row r="144" s="691" customFormat="1" ht="15"/>
    <row r="145" s="691" customFormat="1" ht="15"/>
    <row r="146" s="691" customFormat="1" ht="15"/>
    <row r="147" s="691" customFormat="1" ht="15"/>
    <row r="148" s="691" customFormat="1" ht="15"/>
    <row r="149" s="691" customFormat="1" ht="15"/>
    <row r="150" s="691" customFormat="1" ht="15"/>
    <row r="151" s="691" customFormat="1" ht="15"/>
    <row r="152" s="691" customFormat="1" ht="15"/>
    <row r="153" s="691" customFormat="1" ht="15"/>
    <row r="154" s="691" customFormat="1" ht="15"/>
    <row r="155" s="691" customFormat="1" ht="15"/>
    <row r="156" s="691" customFormat="1" ht="15"/>
    <row r="157" s="691" customFormat="1" ht="15"/>
    <row r="158" s="691" customFormat="1" ht="15"/>
    <row r="159" s="691" customFormat="1" ht="15"/>
    <row r="160" s="691" customFormat="1" ht="15"/>
    <row r="161" s="691" customFormat="1" ht="15"/>
    <row r="162" s="691" customFormat="1" ht="15"/>
    <row r="163" s="691" customFormat="1" ht="15"/>
    <row r="164" s="691" customFormat="1" ht="15"/>
    <row r="165" s="691" customFormat="1" ht="15"/>
    <row r="166" s="691" customFormat="1" ht="15"/>
    <row r="167" s="691" customFormat="1" ht="15"/>
    <row r="168" s="691" customFormat="1" ht="15"/>
    <row r="169" s="691" customFormat="1" ht="15"/>
    <row r="170" s="691" customFormat="1" ht="15"/>
    <row r="171" s="691" customFormat="1" ht="15"/>
    <row r="172" s="691" customFormat="1" ht="15"/>
    <row r="173" s="691" customFormat="1" ht="15"/>
    <row r="174" s="691" customFormat="1" ht="15"/>
    <row r="175" s="691" customFormat="1" ht="15"/>
    <row r="176" s="691" customFormat="1" ht="15"/>
    <row r="177" s="691" customFormat="1" ht="15"/>
    <row r="178" s="691" customFormat="1" ht="15"/>
    <row r="179" s="691" customFormat="1" ht="15"/>
    <row r="180" s="691" customFormat="1" ht="15"/>
    <row r="181" s="691" customFormat="1" ht="15"/>
    <row r="182" s="691" customFormat="1" ht="15"/>
    <row r="183" s="691" customFormat="1" ht="15"/>
    <row r="184" s="691" customFormat="1" ht="15"/>
    <row r="185" s="691" customFormat="1" ht="15"/>
    <row r="186" s="691" customFormat="1" ht="15"/>
    <row r="187" s="691" customFormat="1" ht="15"/>
    <row r="188" s="691" customFormat="1" ht="15"/>
    <row r="189" s="691" customFormat="1" ht="15"/>
    <row r="190" s="691" customFormat="1" ht="15"/>
    <row r="191" s="691" customFormat="1" ht="15"/>
    <row r="192" s="691" customFormat="1" ht="15"/>
    <row r="193" s="691" customFormat="1" ht="15"/>
    <row r="194" s="691" customFormat="1" ht="15"/>
    <row r="195" s="691" customFormat="1" ht="15"/>
    <row r="196" s="691" customFormat="1" ht="15"/>
    <row r="197" s="691" customFormat="1" ht="15"/>
    <row r="198" s="691" customFormat="1" ht="15"/>
    <row r="199" s="691" customFormat="1" ht="15"/>
    <row r="200" s="691" customFormat="1" ht="15"/>
    <row r="201" s="691" customFormat="1" ht="15"/>
    <row r="202" s="691" customFormat="1" ht="15"/>
    <row r="203" s="691" customFormat="1" ht="15"/>
    <row r="204" s="691" customFormat="1" ht="15"/>
    <row r="205" s="691" customFormat="1" ht="15"/>
    <row r="206" s="691" customFormat="1" ht="15"/>
    <row r="207" s="691" customFormat="1" ht="15"/>
    <row r="208" s="691" customFormat="1" ht="15"/>
    <row r="209" s="691" customFormat="1" ht="15"/>
    <row r="210" s="691" customFormat="1" ht="15"/>
    <row r="211" s="691" customFormat="1" ht="15"/>
    <row r="212" s="691" customFormat="1" ht="15"/>
    <row r="213" s="691" customFormat="1" ht="15"/>
    <row r="214" s="691" customFormat="1" ht="15"/>
    <row r="215" s="691" customFormat="1" ht="15"/>
    <row r="216" s="691" customFormat="1" ht="15"/>
    <row r="217" s="691" customFormat="1" ht="15"/>
    <row r="218" s="691" customFormat="1" ht="15"/>
    <row r="219" s="691" customFormat="1" ht="15"/>
    <row r="220" s="691" customFormat="1" ht="15"/>
    <row r="221" s="691" customFormat="1" ht="15"/>
    <row r="222" s="691" customFormat="1" ht="15"/>
    <row r="223" s="691" customFormat="1" ht="15"/>
    <row r="224" s="691" customFormat="1" ht="15"/>
    <row r="225" s="691" customFormat="1" ht="15"/>
    <row r="226" s="691" customFormat="1" ht="15"/>
    <row r="227" s="691" customFormat="1" ht="15"/>
    <row r="228" s="691" customFormat="1" ht="15"/>
    <row r="229" s="691" customFormat="1" ht="15"/>
    <row r="230" s="691" customFormat="1" ht="15"/>
    <row r="231" s="691" customFormat="1" ht="15"/>
    <row r="232" s="691" customFormat="1" ht="15"/>
    <row r="233" s="691" customFormat="1" ht="15"/>
    <row r="234" s="691" customFormat="1" ht="15"/>
    <row r="235" s="691" customFormat="1" ht="15"/>
    <row r="236" s="691" customFormat="1" ht="15"/>
    <row r="237" s="691" customFormat="1" ht="15"/>
    <row r="238" s="691" customFormat="1" ht="15"/>
    <row r="239" s="691" customFormat="1" ht="15"/>
    <row r="240" s="691" customFormat="1" ht="15"/>
    <row r="241" s="691" customFormat="1" ht="15"/>
    <row r="242" s="691" customFormat="1" ht="15"/>
    <row r="243" s="691" customFormat="1" ht="15"/>
    <row r="244" s="691" customFormat="1" ht="15"/>
    <row r="245" s="691" customFormat="1" ht="15"/>
    <row r="246" s="691" customFormat="1" ht="15"/>
    <row r="247" s="691" customFormat="1" ht="15"/>
    <row r="248" s="691" customFormat="1" ht="15"/>
    <row r="249" s="691" customFormat="1" ht="15"/>
    <row r="250" s="691" customFormat="1" ht="15"/>
    <row r="251" s="691" customFormat="1" ht="15"/>
    <row r="252" s="691" customFormat="1" ht="15"/>
    <row r="253" s="691" customFormat="1" ht="15"/>
    <row r="254" s="691" customFormat="1" ht="15"/>
    <row r="255" s="691" customFormat="1" ht="15"/>
    <row r="256" s="691" customFormat="1" ht="15"/>
    <row r="257" s="691" customFormat="1" ht="15"/>
    <row r="258" s="691" customFormat="1" ht="15"/>
    <row r="259" s="691" customFormat="1" ht="15"/>
    <row r="260" s="691" customFormat="1" ht="15"/>
    <row r="261" s="691" customFormat="1" ht="15"/>
    <row r="262" s="691" customFormat="1" ht="15"/>
    <row r="263" s="691" customFormat="1" ht="15"/>
    <row r="264" s="691" customFormat="1" ht="15"/>
    <row r="265" s="691" customFormat="1" ht="15"/>
    <row r="266" s="691" customFormat="1" ht="15"/>
    <row r="267" s="691" customFormat="1" ht="15"/>
    <row r="268" s="691" customFormat="1" ht="15"/>
    <row r="269" s="691" customFormat="1" ht="15"/>
    <row r="270" s="691" customFormat="1" ht="15"/>
    <row r="271" s="691" customFormat="1" ht="15"/>
    <row r="272" s="691" customFormat="1" ht="15"/>
    <row r="273" s="691" customFormat="1" ht="15"/>
    <row r="274" s="691" customFormat="1" ht="15"/>
    <row r="275" s="691" customFormat="1" ht="15"/>
    <row r="276" s="691" customFormat="1" ht="15"/>
    <row r="277" s="691" customFormat="1" ht="15"/>
    <row r="278" s="691" customFormat="1" ht="15"/>
    <row r="279" s="691" customFormat="1" ht="15"/>
    <row r="280" s="691" customFormat="1" ht="15"/>
    <row r="281" s="691" customFormat="1" ht="15"/>
    <row r="282" s="691" customFormat="1" ht="15"/>
    <row r="283" s="691" customFormat="1" ht="15"/>
    <row r="284" s="691" customFormat="1" ht="15"/>
    <row r="285" s="691" customFormat="1" ht="15"/>
    <row r="286" s="691" customFormat="1" ht="15"/>
    <row r="287" s="691" customFormat="1" ht="15"/>
    <row r="288" s="691" customFormat="1" ht="15"/>
    <row r="289" s="691" customFormat="1" ht="15"/>
    <row r="290" s="691" customFormat="1" ht="15"/>
    <row r="291" s="691" customFormat="1" ht="15"/>
    <row r="292" s="691" customFormat="1" ht="15"/>
    <row r="293" s="691" customFormat="1" ht="15"/>
    <row r="294" s="691" customFormat="1" ht="15"/>
    <row r="295" s="691" customFormat="1" ht="15"/>
    <row r="296" s="691" customFormat="1" ht="15"/>
    <row r="297" s="691" customFormat="1" ht="15"/>
    <row r="298" s="691" customFormat="1" ht="15"/>
    <row r="299" s="691" customFormat="1" ht="15"/>
    <row r="300" s="691" customFormat="1" ht="15"/>
    <row r="301" s="691" customFormat="1" ht="15"/>
    <row r="302" s="691" customFormat="1" ht="15"/>
    <row r="303" s="691" customFormat="1" ht="15"/>
    <row r="304" s="691" customFormat="1" ht="15"/>
    <row r="305" s="691" customFormat="1" ht="15"/>
    <row r="306" s="691" customFormat="1" ht="15"/>
    <row r="307" s="691" customFormat="1" ht="15"/>
    <row r="308" s="691" customFormat="1" ht="15"/>
    <row r="309" s="691" customFormat="1" ht="15"/>
    <row r="310" s="691" customFormat="1" ht="15"/>
    <row r="311" s="691" customFormat="1" ht="15"/>
    <row r="312" s="691" customFormat="1" ht="15"/>
    <row r="313" s="691" customFormat="1" ht="15"/>
    <row r="314" s="691" customFormat="1" ht="15"/>
    <row r="315" s="691" customFormat="1" ht="15"/>
    <row r="316" s="691" customFormat="1" ht="15"/>
    <row r="317" s="691" customFormat="1" ht="15"/>
    <row r="318" s="691" customFormat="1" ht="15"/>
    <row r="319" s="691" customFormat="1" ht="15"/>
    <row r="320" s="691" customFormat="1" ht="15"/>
    <row r="321" s="691" customFormat="1" ht="15"/>
    <row r="322" s="691" customFormat="1" ht="15"/>
    <row r="323" s="691" customFormat="1" ht="15"/>
    <row r="324" s="691" customFormat="1" ht="15"/>
    <row r="325" s="691" customFormat="1" ht="15"/>
    <row r="326" s="691" customFormat="1" ht="15"/>
    <row r="327" s="691" customFormat="1" ht="15"/>
    <row r="328" s="691" customFormat="1" ht="15"/>
    <row r="329" s="691" customFormat="1" ht="15"/>
    <row r="330" s="691" customFormat="1" ht="15"/>
    <row r="331" s="691" customFormat="1" ht="15"/>
    <row r="332" s="691" customFormat="1" ht="15"/>
    <row r="333" s="691" customFormat="1" ht="15"/>
    <row r="334" s="691" customFormat="1" ht="15"/>
    <row r="335" s="691" customFormat="1" ht="15"/>
    <row r="336" s="691" customFormat="1" ht="15"/>
    <row r="337" s="691" customFormat="1" ht="15"/>
    <row r="338" s="691" customFormat="1" ht="15"/>
    <row r="339" s="691" customFormat="1" ht="15"/>
    <row r="340" s="691" customFormat="1" ht="15"/>
    <row r="341" s="691" customFormat="1" ht="15"/>
    <row r="342" s="691" customFormat="1" ht="15"/>
    <row r="343" s="691" customFormat="1" ht="15"/>
    <row r="344" s="691" customFormat="1" ht="15"/>
    <row r="345" s="691" customFormat="1" ht="15"/>
    <row r="346" s="691" customFormat="1" ht="15"/>
    <row r="347" s="691" customFormat="1" ht="15"/>
    <row r="348" s="691" customFormat="1" ht="15"/>
    <row r="349" s="691" customFormat="1" ht="15"/>
    <row r="350" s="691" customFormat="1" ht="15"/>
    <row r="351" s="691" customFormat="1" ht="15"/>
    <row r="352" s="691" customFormat="1" ht="15"/>
    <row r="353" s="691" customFormat="1" ht="15"/>
    <row r="354" s="691" customFormat="1" ht="15"/>
    <row r="355" s="691" customFormat="1" ht="15"/>
    <row r="356" s="691" customFormat="1" ht="15"/>
    <row r="357" s="691" customFormat="1" ht="15"/>
    <row r="358" s="691" customFormat="1" ht="15"/>
    <row r="359" s="691" customFormat="1" ht="15"/>
    <row r="360" s="691" customFormat="1" ht="15"/>
    <row r="361" s="691" customFormat="1" ht="15"/>
    <row r="362" s="691" customFormat="1" ht="15"/>
    <row r="363" s="691" customFormat="1" ht="15"/>
    <row r="364" s="691" customFormat="1" ht="15"/>
    <row r="365" s="691" customFormat="1" ht="15"/>
    <row r="366" s="691" customFormat="1" ht="15"/>
    <row r="367" s="691" customFormat="1" ht="15"/>
    <row r="368" s="691" customFormat="1" ht="15"/>
    <row r="369" s="691" customFormat="1" ht="15"/>
    <row r="370" s="691" customFormat="1" ht="15"/>
    <row r="371" s="691" customFormat="1" ht="15"/>
    <row r="372" s="691" customFormat="1" ht="15"/>
    <row r="373" s="691" customFormat="1" ht="15"/>
    <row r="374" s="691" customFormat="1" ht="15"/>
    <row r="375" s="691" customFormat="1" ht="15"/>
    <row r="376" s="691" customFormat="1" ht="15"/>
    <row r="377" s="691" customFormat="1" ht="15"/>
    <row r="378" s="691" customFormat="1" ht="15"/>
    <row r="379" s="691" customFormat="1" ht="15"/>
    <row r="380" s="691" customFormat="1" ht="15"/>
    <row r="381" s="691" customFormat="1" ht="15"/>
    <row r="382" s="691" customFormat="1" ht="15"/>
    <row r="383" s="691" customFormat="1" ht="15"/>
    <row r="384" s="691" customFormat="1" ht="15"/>
    <row r="385" s="691" customFormat="1" ht="15"/>
    <row r="386" s="691" customFormat="1" ht="15"/>
    <row r="387" s="691" customFormat="1" ht="15"/>
    <row r="388" s="691" customFormat="1" ht="15"/>
    <row r="389" s="691" customFormat="1" ht="15"/>
    <row r="390" s="691" customFormat="1" ht="15"/>
    <row r="391" s="691" customFormat="1" ht="15"/>
    <row r="392" s="691" customFormat="1" ht="15"/>
    <row r="393" s="691" customFormat="1" ht="15"/>
    <row r="394" s="691" customFormat="1" ht="15"/>
    <row r="395" s="691" customFormat="1" ht="15"/>
    <row r="396" s="691" customFormat="1" ht="15"/>
    <row r="397" s="691" customFormat="1" ht="15"/>
    <row r="398" s="691" customFormat="1" ht="15"/>
    <row r="399" s="691" customFormat="1" ht="15"/>
    <row r="400" s="691" customFormat="1" ht="15"/>
    <row r="401" s="691" customFormat="1" ht="15"/>
    <row r="402" s="691" customFormat="1" ht="15"/>
    <row r="403" s="691" customFormat="1" ht="15"/>
    <row r="404" s="691" customFormat="1" ht="15"/>
    <row r="405" s="691" customFormat="1" ht="15"/>
    <row r="406" s="691" customFormat="1" ht="15"/>
    <row r="407" s="691" customFormat="1" ht="15"/>
    <row r="408" s="691" customFormat="1" ht="15"/>
    <row r="409" s="691" customFormat="1" ht="15"/>
    <row r="410" s="691" customFormat="1" ht="15"/>
    <row r="411" s="691" customFormat="1" ht="15"/>
    <row r="412" s="691" customFormat="1" ht="15"/>
    <row r="413" s="691" customFormat="1" ht="15"/>
    <row r="414" s="691" customFormat="1" ht="15"/>
    <row r="415" s="691" customFormat="1" ht="15"/>
    <row r="416" s="691" customFormat="1" ht="15"/>
    <row r="417" s="691" customFormat="1" ht="15"/>
    <row r="418" s="691" customFormat="1" ht="15"/>
    <row r="419" s="691" customFormat="1" ht="15"/>
    <row r="420" s="691" customFormat="1" ht="15"/>
    <row r="421" s="691" customFormat="1" ht="15"/>
    <row r="422" s="691" customFormat="1" ht="15"/>
    <row r="423" s="691" customFormat="1" ht="15"/>
    <row r="424" s="691" customFormat="1" ht="15"/>
    <row r="425" s="691" customFormat="1" ht="15"/>
    <row r="426" s="691" customFormat="1" ht="15"/>
    <row r="427" s="691" customFormat="1" ht="15"/>
    <row r="428" s="691" customFormat="1" ht="15"/>
    <row r="429" s="691" customFormat="1" ht="15"/>
    <row r="430" s="691" customFormat="1" ht="15"/>
    <row r="431" s="691" customFormat="1" ht="15"/>
    <row r="432" s="691" customFormat="1" ht="15"/>
    <row r="433" s="691" customFormat="1" ht="15"/>
    <row r="434" s="691" customFormat="1" ht="15"/>
    <row r="435" s="691" customFormat="1" ht="15"/>
    <row r="436" s="691" customFormat="1" ht="15"/>
    <row r="437" s="691" customFormat="1" ht="15"/>
    <row r="438" s="691" customFormat="1" ht="15"/>
    <row r="439" s="691" customFormat="1" ht="15"/>
    <row r="440" s="691" customFormat="1" ht="15"/>
    <row r="441" s="691" customFormat="1" ht="15"/>
    <row r="442" s="691" customFormat="1" ht="15"/>
    <row r="443" s="691" customFormat="1" ht="15"/>
    <row r="444" s="691" customFormat="1" ht="15"/>
    <row r="445" s="691" customFormat="1" ht="15"/>
    <row r="446" s="691" customFormat="1" ht="15"/>
    <row r="447" s="691" customFormat="1" ht="15"/>
    <row r="448" s="691" customFormat="1" ht="15"/>
    <row r="449" s="691" customFormat="1" ht="15"/>
    <row r="450" s="691" customFormat="1" ht="15"/>
    <row r="451" s="691" customFormat="1" ht="15"/>
    <row r="452" s="691" customFormat="1" ht="15"/>
    <row r="453" s="691" customFormat="1" ht="15"/>
    <row r="454" s="691" customFormat="1" ht="15"/>
    <row r="455" s="691" customFormat="1" ht="15"/>
    <row r="456" s="691" customFormat="1" ht="15"/>
    <row r="457" s="691" customFormat="1" ht="15"/>
    <row r="458" s="691" customFormat="1" ht="15"/>
    <row r="459" s="691" customFormat="1" ht="15"/>
    <row r="460" s="691" customFormat="1" ht="15"/>
    <row r="461" s="691" customFormat="1" ht="15"/>
    <row r="462" s="691" customFormat="1" ht="15"/>
    <row r="463" s="691" customFormat="1" ht="15"/>
    <row r="464" s="691" customFormat="1" ht="15"/>
    <row r="465" s="691" customFormat="1" ht="15"/>
    <row r="466" s="691" customFormat="1" ht="15"/>
    <row r="467" s="691" customFormat="1" ht="15"/>
    <row r="468" s="691" customFormat="1" ht="15"/>
    <row r="469" s="691" customFormat="1" ht="15"/>
    <row r="470" s="691" customFormat="1" ht="15"/>
    <row r="471" s="691" customFormat="1" ht="15"/>
    <row r="472" s="691" customFormat="1" ht="15"/>
    <row r="473" s="691" customFormat="1" ht="15"/>
    <row r="474" s="691" customFormat="1" ht="15"/>
    <row r="475" s="691" customFormat="1" ht="15"/>
    <row r="476" s="691" customFormat="1" ht="15"/>
    <row r="477" s="691" customFormat="1" ht="15"/>
    <row r="478" s="691" customFormat="1" ht="15"/>
    <row r="479" s="691" customFormat="1" ht="15"/>
    <row r="480" s="691" customFormat="1" ht="15"/>
    <row r="481" s="691" customFormat="1" ht="15"/>
    <row r="482" s="691" customFormat="1" ht="15"/>
    <row r="483" s="691" customFormat="1" ht="15"/>
    <row r="484" s="691" customFormat="1" ht="15"/>
    <row r="485" s="691" customFormat="1" ht="15"/>
    <row r="486" s="691" customFormat="1" ht="15"/>
    <row r="487" s="691" customFormat="1" ht="15"/>
    <row r="488" s="691" customFormat="1" ht="15"/>
    <row r="489" s="691" customFormat="1" ht="15"/>
    <row r="490" s="691" customFormat="1" ht="15"/>
    <row r="491" s="691" customFormat="1" ht="15"/>
    <row r="492" s="691" customFormat="1" ht="15"/>
    <row r="493" s="691" customFormat="1" ht="15"/>
    <row r="494" s="691" customFormat="1" ht="15"/>
    <row r="495" s="691" customFormat="1" ht="15"/>
    <row r="496" s="691" customFormat="1" ht="15"/>
    <row r="497" s="691" customFormat="1" ht="15"/>
    <row r="498" s="691" customFormat="1" ht="15"/>
    <row r="499" s="691" customFormat="1" ht="15"/>
    <row r="500" s="691" customFormat="1" ht="15"/>
    <row r="501" s="691" customFormat="1" ht="15"/>
    <row r="502" s="691" customFormat="1" ht="15"/>
    <row r="503" s="691" customFormat="1" ht="15"/>
    <row r="504" s="691" customFormat="1" ht="15"/>
    <row r="505" s="691" customFormat="1" ht="15"/>
    <row r="506" s="691" customFormat="1" ht="15"/>
    <row r="507" s="691" customFormat="1" ht="15"/>
    <row r="508" s="691" customFormat="1" ht="15"/>
    <row r="509" s="691" customFormat="1" ht="15"/>
    <row r="510" s="691" customFormat="1" ht="15"/>
    <row r="511" s="691" customFormat="1" ht="15"/>
    <row r="512" s="691" customFormat="1" ht="15"/>
    <row r="513" s="691" customFormat="1" ht="15"/>
    <row r="514" s="691" customFormat="1" ht="15"/>
    <row r="515" s="691" customFormat="1" ht="15"/>
    <row r="516" s="691" customFormat="1" ht="15"/>
    <row r="517" s="691" customFormat="1" ht="15"/>
    <row r="518" s="691" customFormat="1" ht="15"/>
    <row r="519" s="691" customFormat="1" ht="15"/>
    <row r="520" s="691" customFormat="1" ht="15"/>
    <row r="521" s="691" customFormat="1" ht="15"/>
    <row r="522" s="691" customFormat="1" ht="15"/>
    <row r="523" s="691" customFormat="1" ht="15"/>
    <row r="524" s="691" customFormat="1" ht="15"/>
    <row r="525" s="691" customFormat="1" ht="15"/>
    <row r="526" s="691" customFormat="1" ht="15"/>
    <row r="527" s="691" customFormat="1" ht="15"/>
    <row r="528" s="691" customFormat="1" ht="15"/>
    <row r="529" s="691" customFormat="1" ht="15"/>
    <row r="530" s="691" customFormat="1" ht="15"/>
    <row r="531" s="691" customFormat="1" ht="15"/>
    <row r="532" s="691" customFormat="1" ht="15"/>
    <row r="533" s="691" customFormat="1" ht="15"/>
    <row r="534" s="691" customFormat="1" ht="15"/>
    <row r="535" s="691" customFormat="1" ht="15"/>
    <row r="536" s="691" customFormat="1" ht="15"/>
    <row r="537" s="691" customFormat="1" ht="15"/>
    <row r="538" s="691" customFormat="1" ht="15"/>
    <row r="539" s="691" customFormat="1" ht="15"/>
    <row r="540" s="691" customFormat="1" ht="15"/>
    <row r="541" s="691" customFormat="1" ht="15"/>
    <row r="542" s="691" customFormat="1" ht="15"/>
    <row r="543" s="691" customFormat="1" ht="15"/>
    <row r="544" s="691" customFormat="1" ht="15"/>
    <row r="545" s="691" customFormat="1" ht="15"/>
    <row r="546" s="691" customFormat="1" ht="15"/>
    <row r="547" s="691" customFormat="1" ht="15"/>
    <row r="548" s="691" customFormat="1" ht="15"/>
    <row r="549" s="691" customFormat="1" ht="15"/>
    <row r="550" s="691" customFormat="1" ht="15"/>
    <row r="551" s="691" customFormat="1" ht="15"/>
    <row r="552" s="691" customFormat="1" ht="15"/>
    <row r="553" s="691" customFormat="1" ht="15"/>
    <row r="554" s="691" customFormat="1" ht="15"/>
    <row r="555" s="691" customFormat="1" ht="15"/>
    <row r="556" s="691" customFormat="1" ht="15"/>
    <row r="557" s="691" customFormat="1" ht="15"/>
    <row r="558" s="691" customFormat="1" ht="15"/>
    <row r="559" s="691" customFormat="1" ht="15"/>
    <row r="560" s="691" customFormat="1" ht="15"/>
    <row r="561" s="691" customFormat="1" ht="15"/>
    <row r="562" s="691" customFormat="1" ht="15"/>
    <row r="563" s="691" customFormat="1" ht="15"/>
    <row r="564" s="691" customFormat="1" ht="15"/>
    <row r="565" s="691" customFormat="1" ht="15"/>
    <row r="566" s="691" customFormat="1" ht="15"/>
    <row r="567" s="691" customFormat="1" ht="15"/>
    <row r="568" s="691" customFormat="1" ht="15"/>
    <row r="569" s="691" customFormat="1" ht="15"/>
    <row r="570" s="691" customFormat="1" ht="15"/>
    <row r="571" s="691" customFormat="1" ht="15"/>
    <row r="572" s="691" customFormat="1" ht="15"/>
    <row r="573" s="691" customFormat="1" ht="15"/>
    <row r="574" s="691" customFormat="1" ht="15"/>
    <row r="575" s="691" customFormat="1" ht="15"/>
    <row r="576" s="691" customFormat="1" ht="15"/>
    <row r="577" s="691" customFormat="1" ht="15"/>
    <row r="578" s="691" customFormat="1" ht="15"/>
    <row r="579" s="691" customFormat="1" ht="15"/>
    <row r="580" s="691" customFormat="1" ht="15"/>
    <row r="581" s="691" customFormat="1" ht="15"/>
    <row r="582" s="691" customFormat="1" ht="15"/>
    <row r="583" s="691" customFormat="1" ht="15"/>
    <row r="584" s="691" customFormat="1" ht="15"/>
    <row r="585" s="691" customFormat="1" ht="15"/>
    <row r="586" s="691" customFormat="1" ht="15"/>
    <row r="587" s="691" customFormat="1" ht="15"/>
    <row r="588" s="691" customFormat="1" ht="15"/>
    <row r="589" s="691" customFormat="1" ht="15"/>
    <row r="590" s="691" customFormat="1" ht="15"/>
    <row r="591" s="691" customFormat="1" ht="15"/>
    <row r="592" s="691" customFormat="1" ht="15"/>
    <row r="593" s="691" customFormat="1" ht="15"/>
    <row r="594" s="691" customFormat="1" ht="15"/>
    <row r="595" s="691" customFormat="1" ht="15"/>
    <row r="596" s="691" customFormat="1" ht="15"/>
    <row r="597" s="691" customFormat="1" ht="15"/>
    <row r="598" s="691" customFormat="1" ht="15"/>
    <row r="599" s="691" customFormat="1" ht="15"/>
    <row r="600" s="691" customFormat="1" ht="15"/>
    <row r="601" s="691" customFormat="1" ht="15"/>
    <row r="602" s="691" customFormat="1" ht="15"/>
    <row r="603" s="691" customFormat="1" ht="15"/>
    <row r="604" s="691" customFormat="1" ht="15"/>
    <row r="605" s="691" customFormat="1" ht="15"/>
    <row r="606" s="691" customFormat="1" ht="15"/>
    <row r="607" s="691" customFormat="1" ht="15"/>
    <row r="608" s="691" customFormat="1" ht="15"/>
    <row r="609" s="691" customFormat="1" ht="15"/>
    <row r="610" s="691" customFormat="1" ht="15"/>
    <row r="611" s="691" customFormat="1" ht="15"/>
    <row r="612" s="691" customFormat="1" ht="15"/>
    <row r="613" s="691" customFormat="1" ht="15"/>
    <row r="614" s="691" customFormat="1" ht="15"/>
    <row r="615" s="691" customFormat="1" ht="15"/>
    <row r="616" s="691" customFormat="1" ht="15"/>
    <row r="617" s="691" customFormat="1" ht="15"/>
    <row r="618" s="691" customFormat="1" ht="15"/>
    <row r="619" s="691" customFormat="1" ht="15"/>
    <row r="620" s="691" customFormat="1" ht="15"/>
    <row r="621" s="691" customFormat="1" ht="15"/>
    <row r="622" s="691" customFormat="1" ht="15"/>
    <row r="623" s="691" customFormat="1" ht="15"/>
    <row r="624" s="691" customFormat="1" ht="15"/>
    <row r="625" s="691" customFormat="1" ht="15"/>
    <row r="626" s="691" customFormat="1" ht="15"/>
    <row r="627" s="691" customFormat="1" ht="15"/>
    <row r="628" s="691" customFormat="1" ht="15"/>
    <row r="629" s="691" customFormat="1" ht="15"/>
    <row r="630" s="691" customFormat="1" ht="15"/>
    <row r="631" s="691" customFormat="1" ht="15"/>
    <row r="632" s="691" customFormat="1" ht="15"/>
    <row r="633" s="691" customFormat="1" ht="15"/>
    <row r="634" s="691" customFormat="1" ht="15"/>
    <row r="635" s="691" customFormat="1" ht="15"/>
    <row r="636" s="691" customFormat="1" ht="15"/>
    <row r="637" s="691" customFormat="1" ht="15"/>
    <row r="638" s="691" customFormat="1" ht="15"/>
    <row r="639" s="691" customFormat="1" ht="15"/>
    <row r="640" s="691" customFormat="1" ht="15"/>
    <row r="641" s="691" customFormat="1" ht="15"/>
    <row r="642" s="691" customFormat="1" ht="15"/>
    <row r="643" s="691" customFormat="1" ht="15"/>
    <row r="644" s="691" customFormat="1" ht="15"/>
    <row r="645" s="691" customFormat="1" ht="15"/>
    <row r="646" s="691" customFormat="1" ht="15"/>
    <row r="647" s="691" customFormat="1" ht="15"/>
    <row r="648" s="691" customFormat="1" ht="15"/>
    <row r="649" s="691" customFormat="1" ht="15"/>
    <row r="650" s="691" customFormat="1" ht="15"/>
    <row r="651" s="691" customFormat="1" ht="15"/>
    <row r="652" s="691" customFormat="1" ht="15"/>
    <row r="653" s="691" customFormat="1" ht="15"/>
    <row r="654" s="691" customFormat="1" ht="15"/>
    <row r="655" s="691" customFormat="1" ht="15"/>
    <row r="656" s="691" customFormat="1" ht="15"/>
    <row r="657" s="691" customFormat="1" ht="15"/>
    <row r="658" s="691" customFormat="1" ht="15"/>
    <row r="659" s="691" customFormat="1" ht="15"/>
    <row r="660" s="691" customFormat="1" ht="15"/>
    <row r="661" s="691" customFormat="1" ht="15"/>
    <row r="662" s="691" customFormat="1" ht="15"/>
    <row r="663" s="691" customFormat="1" ht="15"/>
    <row r="664" s="691" customFormat="1" ht="15"/>
    <row r="665" s="691" customFormat="1" ht="15"/>
    <row r="666" s="691" customFormat="1" ht="15"/>
    <row r="667" s="691" customFormat="1" ht="15"/>
    <row r="668" s="691" customFormat="1" ht="15"/>
    <row r="669" s="691" customFormat="1" ht="15"/>
    <row r="670" s="691" customFormat="1" ht="15"/>
    <row r="671" s="691" customFormat="1" ht="15"/>
    <row r="672" s="691" customFormat="1" ht="15"/>
    <row r="673" s="691" customFormat="1" ht="15"/>
    <row r="674" s="691" customFormat="1" ht="15"/>
    <row r="675" s="691" customFormat="1" ht="15"/>
    <row r="676" s="691" customFormat="1" ht="15"/>
    <row r="677" s="691" customFormat="1" ht="15"/>
    <row r="678" s="691" customFormat="1" ht="15"/>
    <row r="679" s="691" customFormat="1" ht="15"/>
    <row r="680" s="691" customFormat="1" ht="15"/>
    <row r="681" s="691" customFormat="1" ht="15"/>
    <row r="682" s="691" customFormat="1" ht="15"/>
    <row r="683" s="691" customFormat="1" ht="15"/>
    <row r="684" s="691" customFormat="1" ht="15"/>
    <row r="685" s="691" customFormat="1" ht="15"/>
    <row r="686" s="691" customFormat="1" ht="15"/>
    <row r="687" s="691" customFormat="1" ht="15"/>
    <row r="688" s="691" customFormat="1" ht="15"/>
    <row r="689" s="691" customFormat="1" ht="15"/>
    <row r="690" s="691" customFormat="1" ht="15"/>
    <row r="691" s="691" customFormat="1" ht="15"/>
    <row r="692" s="691" customFormat="1" ht="15"/>
    <row r="693" s="691" customFormat="1" ht="15"/>
    <row r="694" s="691" customFormat="1" ht="15"/>
    <row r="695" s="691" customFormat="1" ht="15"/>
    <row r="696" s="691" customFormat="1" ht="15"/>
    <row r="697" s="691" customFormat="1" ht="15"/>
    <row r="698" s="691" customFormat="1" ht="15"/>
    <row r="699" s="691" customFormat="1" ht="15"/>
    <row r="700" s="691" customFormat="1" ht="15"/>
    <row r="701" s="691" customFormat="1" ht="15"/>
    <row r="702" s="691" customFormat="1" ht="15"/>
    <row r="703" s="691" customFormat="1" ht="15"/>
    <row r="704" s="691" customFormat="1" ht="15"/>
    <row r="705" s="691" customFormat="1" ht="15"/>
    <row r="706" s="691" customFormat="1" ht="15"/>
    <row r="707" s="691" customFormat="1" ht="15"/>
    <row r="708" s="691" customFormat="1" ht="15"/>
    <row r="709" s="691" customFormat="1" ht="15"/>
    <row r="710" s="691" customFormat="1" ht="15"/>
    <row r="711" s="691" customFormat="1" ht="15"/>
    <row r="712" s="691" customFormat="1" ht="15"/>
    <row r="713" s="691" customFormat="1" ht="15"/>
    <row r="714" s="691" customFormat="1" ht="15"/>
    <row r="715" s="691" customFormat="1" ht="15"/>
    <row r="716" s="691" customFormat="1" ht="15"/>
    <row r="717" s="691" customFormat="1" ht="15"/>
    <row r="718" s="691" customFormat="1" ht="15"/>
    <row r="719" s="691" customFormat="1" ht="15"/>
    <row r="720" s="691" customFormat="1" ht="15"/>
    <row r="721" s="691" customFormat="1" ht="15"/>
    <row r="722" s="691" customFormat="1" ht="15"/>
    <row r="723" s="691" customFormat="1" ht="15"/>
    <row r="724" s="691" customFormat="1" ht="15"/>
    <row r="725" s="691" customFormat="1" ht="15"/>
    <row r="726" s="691" customFormat="1" ht="15"/>
    <row r="727" s="691" customFormat="1" ht="15"/>
    <row r="728" s="691" customFormat="1" ht="15"/>
    <row r="729" s="691" customFormat="1" ht="15"/>
    <row r="730" s="691" customFormat="1" ht="15"/>
    <row r="731" s="691" customFormat="1" ht="15"/>
    <row r="732" s="691" customFormat="1" ht="15"/>
    <row r="733" s="691" customFormat="1" ht="15"/>
    <row r="734" s="691" customFormat="1" ht="15"/>
    <row r="735" s="691" customFormat="1" ht="15"/>
    <row r="736" s="691" customFormat="1" ht="15"/>
    <row r="737" s="691" customFormat="1" ht="15"/>
    <row r="738" s="691" customFormat="1" ht="15"/>
    <row r="739" s="691" customFormat="1" ht="15"/>
    <row r="740" s="691" customFormat="1" ht="15"/>
    <row r="741" s="691" customFormat="1" ht="15"/>
    <row r="742" s="691" customFormat="1" ht="15"/>
    <row r="743" s="691" customFormat="1" ht="15"/>
    <row r="744" s="691" customFormat="1" ht="15"/>
    <row r="745" s="691" customFormat="1" ht="15"/>
    <row r="746" s="691" customFormat="1" ht="15"/>
    <row r="747" s="691" customFormat="1" ht="15"/>
    <row r="748" s="691" customFormat="1" ht="15"/>
    <row r="749" s="691" customFormat="1" ht="15"/>
    <row r="750" s="691" customFormat="1" ht="15"/>
    <row r="751" s="691" customFormat="1" ht="15"/>
    <row r="752" s="691" customFormat="1" ht="15"/>
    <row r="753" s="691" customFormat="1" ht="15"/>
    <row r="754" s="691" customFormat="1" ht="15"/>
    <row r="755" s="691" customFormat="1" ht="15"/>
    <row r="756" s="691" customFormat="1" ht="15"/>
    <row r="757" s="691" customFormat="1" ht="15"/>
    <row r="758" s="691" customFormat="1" ht="15"/>
    <row r="759" s="691" customFormat="1" ht="15"/>
    <row r="760" s="691" customFormat="1" ht="15"/>
    <row r="761" s="691" customFormat="1" ht="15"/>
    <row r="762" s="691" customFormat="1" ht="15"/>
    <row r="763" s="691" customFormat="1" ht="15"/>
    <row r="764" s="691" customFormat="1" ht="15"/>
    <row r="765" s="691" customFormat="1" ht="15"/>
    <row r="766" s="691" customFormat="1" ht="15"/>
    <row r="767" s="691" customFormat="1" ht="15"/>
    <row r="768" s="691" customFormat="1" ht="15"/>
    <row r="769" s="691" customFormat="1" ht="15"/>
    <row r="770" s="691" customFormat="1" ht="15"/>
    <row r="771" s="691" customFormat="1" ht="15"/>
    <row r="772" s="691" customFormat="1" ht="15"/>
    <row r="773" s="691" customFormat="1" ht="15"/>
    <row r="774" s="691" customFormat="1" ht="15"/>
    <row r="775" s="691" customFormat="1" ht="15"/>
    <row r="776" s="691" customFormat="1" ht="15"/>
    <row r="777" s="691" customFormat="1" ht="15"/>
    <row r="778" s="691" customFormat="1" ht="15"/>
    <row r="779" s="691" customFormat="1" ht="15"/>
    <row r="780" s="691" customFormat="1" ht="15"/>
    <row r="781" s="691" customFormat="1" ht="15"/>
    <row r="782" s="691" customFormat="1" ht="15"/>
    <row r="783" s="691" customFormat="1" ht="15"/>
    <row r="784" s="691" customFormat="1" ht="15"/>
    <row r="785" s="691" customFormat="1" ht="15"/>
    <row r="786" s="691" customFormat="1" ht="15"/>
    <row r="787" s="691" customFormat="1" ht="15"/>
    <row r="788" s="691" customFormat="1" ht="15"/>
    <row r="789" s="691" customFormat="1" ht="15"/>
    <row r="790" s="691" customFormat="1" ht="15"/>
    <row r="791" s="691" customFormat="1" ht="15"/>
    <row r="792" s="691" customFormat="1" ht="15"/>
    <row r="793" s="691" customFormat="1" ht="15"/>
    <row r="794" s="691" customFormat="1" ht="15"/>
    <row r="795" s="691" customFormat="1" ht="15"/>
    <row r="796" s="691" customFormat="1" ht="15"/>
    <row r="797" s="691" customFormat="1" ht="15"/>
    <row r="798" s="691" customFormat="1" ht="15"/>
    <row r="799" s="691" customFormat="1" ht="15"/>
    <row r="800" s="691" customFormat="1" ht="15"/>
    <row r="801" s="691" customFormat="1" ht="15"/>
    <row r="802" s="691" customFormat="1" ht="15"/>
    <row r="803" s="691" customFormat="1" ht="15"/>
    <row r="804" s="691" customFormat="1" ht="15"/>
    <row r="805" s="691" customFormat="1" ht="15"/>
    <row r="806" s="691" customFormat="1" ht="15"/>
    <row r="807" s="691" customFormat="1" ht="15"/>
    <row r="808" s="691" customFormat="1" ht="15"/>
    <row r="809" s="691" customFormat="1" ht="15"/>
    <row r="810" s="691" customFormat="1" ht="15"/>
    <row r="811" s="691" customFormat="1" ht="15"/>
    <row r="812" s="691" customFormat="1" ht="15"/>
    <row r="813" s="691" customFormat="1" ht="15"/>
    <row r="814" s="691" customFormat="1" ht="15"/>
    <row r="815" s="691" customFormat="1" ht="15"/>
    <row r="816" s="691" customFormat="1" ht="15"/>
    <row r="817" s="691" customFormat="1" ht="15"/>
    <row r="818" s="691" customFormat="1" ht="15"/>
    <row r="819" s="691" customFormat="1" ht="15"/>
    <row r="820" s="691" customFormat="1" ht="15"/>
    <row r="821" s="691" customFormat="1" ht="15"/>
    <row r="822" s="691" customFormat="1" ht="15"/>
    <row r="823" s="691" customFormat="1" ht="15"/>
    <row r="824" s="691" customFormat="1" ht="15"/>
    <row r="825" s="691" customFormat="1" ht="15"/>
    <row r="826" s="691" customFormat="1" ht="15"/>
    <row r="827" s="691" customFormat="1" ht="15"/>
    <row r="828" s="691" customFormat="1" ht="15"/>
    <row r="829" s="691" customFormat="1" ht="15"/>
    <row r="830" s="691" customFormat="1" ht="15"/>
    <row r="831" s="691" customFormat="1" ht="15"/>
    <row r="832" s="691" customFormat="1" ht="15"/>
    <row r="833" s="691" customFormat="1" ht="15"/>
    <row r="834" s="691" customFormat="1" ht="15"/>
    <row r="835" s="691" customFormat="1" ht="15"/>
    <row r="836" s="691" customFormat="1" ht="15"/>
    <row r="837" s="691" customFormat="1" ht="15"/>
    <row r="838" s="691" customFormat="1" ht="15"/>
    <row r="839" s="691" customFormat="1" ht="15"/>
    <row r="840" s="691" customFormat="1" ht="15"/>
    <row r="841" s="691" customFormat="1" ht="15"/>
    <row r="842" s="691" customFormat="1" ht="15"/>
    <row r="843" s="691" customFormat="1" ht="15"/>
    <row r="844" s="691" customFormat="1" ht="15"/>
    <row r="845" s="691" customFormat="1" ht="15"/>
    <row r="846" s="691" customFormat="1" ht="15"/>
    <row r="847" s="691" customFormat="1" ht="15"/>
    <row r="848" s="691" customFormat="1" ht="15"/>
    <row r="849" s="691" customFormat="1" ht="15"/>
    <row r="850" s="691" customFormat="1" ht="15"/>
    <row r="851" s="691" customFormat="1" ht="15"/>
    <row r="852" s="691" customFormat="1" ht="15"/>
    <row r="853" s="691" customFormat="1" ht="15"/>
    <row r="854" s="691" customFormat="1" ht="15"/>
    <row r="855" s="691" customFormat="1" ht="15"/>
    <row r="856" s="691" customFormat="1" ht="15"/>
    <row r="857" s="691" customFormat="1" ht="15"/>
    <row r="858" s="691" customFormat="1" ht="15"/>
    <row r="859" s="691" customFormat="1" ht="15"/>
    <row r="860" s="691" customFormat="1" ht="15"/>
    <row r="861" s="691" customFormat="1" ht="15"/>
    <row r="862" s="691" customFormat="1" ht="15"/>
    <row r="863" s="691" customFormat="1" ht="15"/>
    <row r="864" s="691" customFormat="1" ht="15"/>
    <row r="865" s="691" customFormat="1" ht="15"/>
    <row r="866" s="691" customFormat="1" ht="15"/>
    <row r="867" s="691" customFormat="1" ht="15"/>
    <row r="868" s="691" customFormat="1" ht="15"/>
    <row r="869" s="691" customFormat="1" ht="15"/>
    <row r="870" s="691" customFormat="1" ht="15"/>
    <row r="871" s="691" customFormat="1" ht="15"/>
    <row r="872" s="691" customFormat="1" ht="15"/>
    <row r="873" s="691" customFormat="1" ht="15"/>
    <row r="874" s="691" customFormat="1" ht="15"/>
    <row r="875" s="691" customFormat="1" ht="15"/>
    <row r="876" s="691" customFormat="1" ht="15"/>
    <row r="877" s="691" customFormat="1" ht="15"/>
    <row r="878" s="691" customFormat="1" ht="15"/>
    <row r="879" s="691" customFormat="1" ht="15"/>
    <row r="880" s="691" customFormat="1" ht="15"/>
    <row r="881" s="691" customFormat="1" ht="15"/>
    <row r="882" s="691" customFormat="1" ht="15"/>
    <row r="883" s="691" customFormat="1" ht="15"/>
    <row r="884" s="691" customFormat="1" ht="15"/>
    <row r="885" s="691" customFormat="1" ht="15"/>
    <row r="886" s="691" customFormat="1" ht="15"/>
    <row r="887" s="691" customFormat="1" ht="15"/>
    <row r="888" s="691" customFormat="1" ht="15"/>
    <row r="889" s="691" customFormat="1" ht="15"/>
    <row r="890" s="691" customFormat="1" ht="15"/>
    <row r="891" s="691" customFormat="1" ht="15"/>
    <row r="892" s="691" customFormat="1" ht="15"/>
    <row r="893" s="691" customFormat="1" ht="15"/>
    <row r="894" s="691" customFormat="1" ht="15"/>
    <row r="895" s="691" customFormat="1" ht="15"/>
    <row r="896" s="691" customFormat="1" ht="15"/>
    <row r="897" s="691" customFormat="1" ht="15"/>
    <row r="898" s="691" customFormat="1" ht="15"/>
    <row r="899" s="691" customFormat="1" ht="15"/>
    <row r="900" s="691" customFormat="1" ht="15"/>
    <row r="901" s="691" customFormat="1" ht="15"/>
    <row r="902" s="691" customFormat="1" ht="15"/>
    <row r="903" s="691" customFormat="1" ht="15"/>
    <row r="904" s="691" customFormat="1" ht="15"/>
    <row r="905" s="691" customFormat="1" ht="15"/>
    <row r="906" s="691" customFormat="1" ht="15"/>
    <row r="907" s="691" customFormat="1" ht="15"/>
    <row r="908" s="691" customFormat="1" ht="15"/>
    <row r="909" s="691" customFormat="1" ht="15"/>
    <row r="910" s="691" customFormat="1" ht="15"/>
    <row r="911" s="691" customFormat="1" ht="15"/>
    <row r="912" s="691" customFormat="1" ht="15"/>
    <row r="913" s="691" customFormat="1" ht="15"/>
    <row r="914" s="691" customFormat="1" ht="15"/>
    <row r="915" s="691" customFormat="1" ht="15"/>
    <row r="916" s="691" customFormat="1" ht="15"/>
    <row r="917" s="691" customFormat="1" ht="15"/>
    <row r="918" s="691" customFormat="1" ht="15"/>
    <row r="919" s="691" customFormat="1" ht="15"/>
    <row r="920" s="691" customFormat="1" ht="15"/>
    <row r="921" s="691" customFormat="1" ht="15"/>
    <row r="922" s="691" customFormat="1" ht="15"/>
    <row r="923" s="691" customFormat="1" ht="15"/>
    <row r="924" s="691" customFormat="1" ht="15"/>
    <row r="925" s="691" customFormat="1" ht="15"/>
    <row r="926" s="691" customFormat="1" ht="15"/>
    <row r="927" s="691" customFormat="1" ht="15"/>
    <row r="928" s="691" customFormat="1" ht="15"/>
    <row r="929" s="691" customFormat="1" ht="15"/>
    <row r="930" s="691" customFormat="1" ht="15"/>
    <row r="931" s="691" customFormat="1" ht="15"/>
    <row r="932" s="691" customFormat="1" ht="15"/>
    <row r="933" s="691" customFormat="1" ht="15"/>
    <row r="934" s="691" customFormat="1" ht="15"/>
    <row r="935" s="691" customFormat="1" ht="15"/>
    <row r="936" s="691" customFormat="1" ht="15"/>
    <row r="937" s="691" customFormat="1" ht="15"/>
    <row r="938" s="691" customFormat="1" ht="15"/>
    <row r="939" s="691" customFormat="1" ht="15"/>
    <row r="940" s="691" customFormat="1" ht="15"/>
    <row r="941" s="691" customFormat="1" ht="15"/>
    <row r="942" s="691" customFormat="1" ht="15"/>
    <row r="943" s="691" customFormat="1" ht="15"/>
    <row r="944" s="691" customFormat="1" ht="15"/>
    <row r="945" s="691" customFormat="1" ht="15"/>
    <row r="946" s="691" customFormat="1" ht="15"/>
    <row r="947" s="691" customFormat="1" ht="15"/>
    <row r="948" s="691" customFormat="1" ht="15"/>
    <row r="949" s="691" customFormat="1" ht="15"/>
    <row r="950" s="691" customFormat="1" ht="15"/>
    <row r="951" s="691" customFormat="1" ht="15"/>
    <row r="952" s="691" customFormat="1" ht="15"/>
    <row r="953" s="691" customFormat="1" ht="15"/>
    <row r="954" s="691" customFormat="1" ht="15"/>
    <row r="955" s="691" customFormat="1" ht="15"/>
    <row r="956" s="691" customFormat="1" ht="15"/>
    <row r="957" s="691" customFormat="1" ht="15"/>
    <row r="958" s="691" customFormat="1" ht="15"/>
    <row r="959" s="691" customFormat="1" ht="15"/>
    <row r="960" s="691" customFormat="1" ht="15"/>
    <row r="961" s="691" customFormat="1" ht="15"/>
    <row r="962" s="691" customFormat="1" ht="15"/>
    <row r="963" s="691" customFormat="1" ht="15"/>
    <row r="964" s="691" customFormat="1" ht="15"/>
    <row r="965" s="691" customFormat="1" ht="15"/>
    <row r="966" s="691" customFormat="1" ht="15"/>
    <row r="967" s="691" customFormat="1" ht="15"/>
    <row r="968" s="691" customFormat="1" ht="15"/>
    <row r="969" s="691" customFormat="1" ht="15"/>
    <row r="970" s="691" customFormat="1" ht="15"/>
    <row r="971" s="691" customFormat="1" ht="15"/>
    <row r="972" s="691" customFormat="1" ht="15"/>
    <row r="973" s="691" customFormat="1" ht="15"/>
    <row r="974" s="691" customFormat="1" ht="15"/>
    <row r="975" s="691" customFormat="1" ht="15"/>
    <row r="976" s="691" customFormat="1" ht="15"/>
    <row r="977" s="691" customFormat="1" ht="15"/>
    <row r="978" s="691" customFormat="1" ht="15"/>
    <row r="979" s="691" customFormat="1" ht="15"/>
    <row r="980" s="691" customFormat="1" ht="15"/>
    <row r="981" s="691" customFormat="1" ht="15"/>
    <row r="982" s="691" customFormat="1" ht="15"/>
    <row r="983" s="691" customFormat="1" ht="15"/>
    <row r="984" s="691" customFormat="1" ht="15"/>
    <row r="985" s="691" customFormat="1" ht="15"/>
    <row r="986" s="691" customFormat="1" ht="15"/>
    <row r="987" s="691" customFormat="1" ht="15"/>
    <row r="988" s="691" customFormat="1" ht="15"/>
    <row r="989" s="691" customFormat="1" ht="15"/>
    <row r="990" s="691" customFormat="1" ht="15"/>
    <row r="991" s="691" customFormat="1" ht="15"/>
    <row r="992" s="691" customFormat="1" ht="15"/>
    <row r="993" s="691" customFormat="1" ht="15"/>
    <row r="994" s="691" customFormat="1" ht="15"/>
    <row r="995" s="691" customFormat="1" ht="15"/>
    <row r="996" s="691" customFormat="1" ht="15"/>
    <row r="997" s="691" customFormat="1" ht="15"/>
    <row r="998" s="691" customFormat="1" ht="15"/>
    <row r="999" s="691" customFormat="1" ht="15"/>
    <row r="1000" s="691" customFormat="1" ht="15"/>
    <row r="1001" s="691" customFormat="1" ht="15"/>
    <row r="1002" s="691" customFormat="1" ht="15"/>
    <row r="1003" s="691" customFormat="1" ht="15"/>
    <row r="1004" s="691" customFormat="1" ht="15"/>
    <row r="1005" s="691" customFormat="1" ht="15"/>
    <row r="1006" s="691" customFormat="1" ht="15"/>
    <row r="1007" s="691" customFormat="1" ht="15"/>
    <row r="1008" s="691" customFormat="1" ht="15"/>
    <row r="1009" s="691" customFormat="1" ht="15"/>
    <row r="1010" s="691" customFormat="1" ht="15"/>
    <row r="1011" s="691" customFormat="1" ht="15"/>
    <row r="1012" s="691" customFormat="1" ht="15"/>
    <row r="1013" s="691" customFormat="1" ht="15"/>
    <row r="1014" s="691" customFormat="1" ht="15"/>
    <row r="1015" s="691" customFormat="1" ht="15"/>
    <row r="1016" s="691" customFormat="1" ht="15"/>
    <row r="1017" s="691" customFormat="1" ht="15"/>
    <row r="1018" s="691" customFormat="1" ht="15"/>
    <row r="1019" s="691" customFormat="1" ht="15"/>
    <row r="1020" s="691" customFormat="1" ht="15"/>
    <row r="1021" s="691" customFormat="1" ht="15"/>
    <row r="1022" s="691" customFormat="1" ht="15"/>
    <row r="1023" s="691" customFormat="1" ht="15"/>
    <row r="1024" s="691" customFormat="1" ht="15"/>
    <row r="1025" s="691" customFormat="1" ht="15"/>
    <row r="1026" s="691" customFormat="1" ht="15"/>
    <row r="1027" s="691" customFormat="1" ht="15"/>
    <row r="1028" s="691" customFormat="1" ht="15"/>
    <row r="1029" s="691" customFormat="1" ht="15"/>
    <row r="1030" s="691" customFormat="1" ht="15"/>
    <row r="1031" s="691" customFormat="1" ht="15"/>
    <row r="1032" s="691" customFormat="1" ht="15"/>
    <row r="1033" s="691" customFormat="1" ht="15"/>
    <row r="1034" s="691" customFormat="1" ht="15"/>
    <row r="1035" s="691" customFormat="1" ht="15"/>
    <row r="1036" s="691" customFormat="1" ht="15"/>
    <row r="1037" s="691" customFormat="1" ht="15"/>
    <row r="1038" s="691" customFormat="1" ht="15"/>
    <row r="1039" s="691" customFormat="1" ht="15"/>
    <row r="1040" s="691" customFormat="1" ht="15"/>
    <row r="1041" s="691" customFormat="1" ht="15"/>
    <row r="1042" s="691" customFormat="1" ht="15"/>
    <row r="1043" s="691" customFormat="1" ht="15"/>
    <row r="1044" s="691" customFormat="1" ht="15"/>
    <row r="1045" s="691" customFormat="1" ht="15"/>
    <row r="1046" s="691" customFormat="1" ht="15"/>
    <row r="1047" s="691" customFormat="1" ht="15"/>
    <row r="1048" s="691" customFormat="1" ht="15"/>
    <row r="1049" s="691" customFormat="1" ht="15"/>
    <row r="1050" s="691" customFormat="1" ht="15"/>
    <row r="1051" s="691" customFormat="1" ht="15"/>
    <row r="1052" s="691" customFormat="1" ht="15"/>
    <row r="1053" s="691" customFormat="1" ht="15"/>
    <row r="1054" s="691" customFormat="1" ht="15"/>
    <row r="1055" s="691" customFormat="1" ht="15"/>
    <row r="1056" s="691" customFormat="1" ht="15"/>
    <row r="1057" s="691" customFormat="1" ht="15"/>
    <row r="1058" s="691" customFormat="1" ht="15"/>
    <row r="1059" s="691" customFormat="1" ht="15"/>
    <row r="1060" s="691" customFormat="1" ht="15"/>
    <row r="1061" s="691" customFormat="1" ht="15"/>
    <row r="1062" s="691" customFormat="1" ht="15"/>
    <row r="1063" s="691" customFormat="1" ht="15"/>
    <row r="1064" s="691" customFormat="1" ht="15"/>
    <row r="1065" s="691" customFormat="1" ht="15"/>
    <row r="1066" s="691" customFormat="1" ht="15"/>
    <row r="1067" s="691" customFormat="1" ht="15"/>
    <row r="1068" s="691" customFormat="1" ht="15"/>
    <row r="1069" s="691" customFormat="1" ht="15"/>
    <row r="1070" s="691" customFormat="1" ht="15"/>
    <row r="1071" s="691" customFormat="1" ht="15"/>
    <row r="1072" s="691" customFormat="1" ht="15"/>
    <row r="1073" s="691" customFormat="1" ht="15"/>
    <row r="1074" s="691" customFormat="1" ht="15"/>
    <row r="1075" s="691" customFormat="1" ht="15"/>
    <row r="1076" s="691" customFormat="1" ht="15"/>
    <row r="1077" s="691" customFormat="1" ht="15"/>
    <row r="1078" s="691" customFormat="1" ht="15"/>
    <row r="1079" s="691" customFormat="1" ht="15"/>
    <row r="1080" s="691" customFormat="1" ht="15"/>
    <row r="1081" s="691" customFormat="1" ht="15"/>
    <row r="1082" s="691" customFormat="1" ht="15"/>
    <row r="1083" s="691" customFormat="1" ht="15"/>
    <row r="1084" s="691" customFormat="1" ht="15"/>
    <row r="1085" s="691" customFormat="1" ht="15"/>
    <row r="1086" s="691" customFormat="1" ht="15"/>
    <row r="1087" s="691" customFormat="1" ht="15"/>
    <row r="1088" s="691" customFormat="1" ht="15"/>
    <row r="1089" s="691" customFormat="1" ht="15"/>
    <row r="1090" s="691" customFormat="1" ht="15"/>
    <row r="1091" s="691" customFormat="1" ht="15"/>
    <row r="1092" s="691" customFormat="1" ht="15"/>
    <row r="1093" s="691" customFormat="1" ht="15"/>
    <row r="1094" s="691" customFormat="1" ht="15"/>
    <row r="1095" s="691" customFormat="1" ht="15"/>
    <row r="1096" s="691" customFormat="1" ht="15"/>
    <row r="1097" s="691" customFormat="1" ht="15"/>
    <row r="1098" s="691" customFormat="1" ht="15"/>
    <row r="1099" s="691" customFormat="1" ht="15"/>
    <row r="1100" s="691" customFormat="1" ht="15"/>
    <row r="1101" s="691" customFormat="1" ht="15"/>
    <row r="1102" s="691" customFormat="1" ht="15"/>
    <row r="1103" s="691" customFormat="1" ht="15"/>
    <row r="1104" s="691" customFormat="1" ht="15"/>
    <row r="1105" s="691" customFormat="1" ht="15"/>
    <row r="1106" s="691" customFormat="1" ht="15"/>
    <row r="1107" s="691" customFormat="1" ht="15"/>
    <row r="1108" s="691" customFormat="1" ht="15"/>
    <row r="1109" s="691" customFormat="1" ht="15"/>
    <row r="1110" s="691" customFormat="1" ht="15"/>
    <row r="1111" s="691" customFormat="1" ht="15"/>
    <row r="1112" s="691" customFormat="1" ht="15"/>
    <row r="1113" s="691" customFormat="1" ht="15"/>
    <row r="1114" s="691" customFormat="1" ht="15"/>
    <row r="1115" s="691" customFormat="1" ht="15"/>
    <row r="1116" s="691" customFormat="1" ht="15"/>
    <row r="1117" s="691" customFormat="1" ht="15"/>
    <row r="1118" s="691" customFormat="1" ht="15"/>
    <row r="1119" s="691" customFormat="1" ht="15"/>
    <row r="1120" s="691" customFormat="1" ht="15"/>
    <row r="1121" s="691" customFormat="1" ht="15"/>
    <row r="1122" s="691" customFormat="1" ht="15"/>
    <row r="1123" s="691" customFormat="1" ht="15"/>
    <row r="1124" s="691" customFormat="1" ht="15"/>
    <row r="1125" s="691" customFormat="1" ht="15"/>
    <row r="1126" s="691" customFormat="1" ht="15"/>
    <row r="1127" s="691" customFormat="1" ht="15"/>
    <row r="1128" s="691" customFormat="1" ht="15"/>
    <row r="1129" s="691" customFormat="1" ht="15"/>
    <row r="1130" s="691" customFormat="1" ht="15"/>
    <row r="1131" s="691" customFormat="1" ht="15"/>
    <row r="1132" s="691" customFormat="1" ht="15"/>
    <row r="1133" s="691" customFormat="1" ht="15"/>
    <row r="1134" s="691" customFormat="1" ht="15"/>
    <row r="1135" s="691" customFormat="1" ht="15"/>
    <row r="1136" s="691" customFormat="1" ht="15"/>
    <row r="1137" s="691" customFormat="1" ht="15"/>
    <row r="1138" s="691" customFormat="1" ht="15"/>
    <row r="1139" s="691" customFormat="1" ht="15"/>
    <row r="1140" s="691" customFormat="1" ht="15"/>
    <row r="1141" s="691" customFormat="1" ht="15"/>
    <row r="1142" s="691" customFormat="1" ht="15"/>
    <row r="1143" s="691" customFormat="1" ht="15"/>
    <row r="1144" s="691" customFormat="1" ht="15"/>
    <row r="1145" s="691" customFormat="1" ht="15"/>
    <row r="1146" s="691" customFormat="1" ht="15"/>
    <row r="1147" s="691" customFormat="1" ht="15"/>
    <row r="1148" s="691" customFormat="1" ht="15"/>
    <row r="1149" s="691" customFormat="1" ht="15"/>
    <row r="1150" s="691" customFormat="1" ht="15"/>
    <row r="1151" s="691" customFormat="1" ht="15"/>
    <row r="1152" s="691" customFormat="1" ht="15"/>
    <row r="1153" s="691" customFormat="1" ht="15"/>
    <row r="1154" s="691" customFormat="1" ht="15"/>
    <row r="1155" s="691" customFormat="1" ht="15"/>
    <row r="1156" s="691" customFormat="1" ht="15"/>
    <row r="1157" s="691" customFormat="1" ht="15"/>
    <row r="1158" s="691" customFormat="1" ht="15"/>
    <row r="1159" s="691" customFormat="1" ht="15"/>
    <row r="1160" s="691" customFormat="1" ht="15"/>
    <row r="1161" s="691" customFormat="1" ht="15"/>
    <row r="1162" s="691" customFormat="1" ht="15"/>
    <row r="1163" s="691" customFormat="1" ht="15"/>
    <row r="1164" s="691" customFormat="1" ht="15"/>
    <row r="1165" s="691" customFormat="1" ht="15"/>
    <row r="1166" s="691" customFormat="1" ht="15"/>
    <row r="1167" s="691" customFormat="1" ht="15"/>
    <row r="1168" s="691" customFormat="1" ht="15"/>
    <row r="1169" s="691" customFormat="1" ht="15"/>
    <row r="1170" s="691" customFormat="1" ht="15"/>
    <row r="1171" s="691" customFormat="1" ht="15"/>
    <row r="1172" s="691" customFormat="1" ht="15"/>
    <row r="1173" s="691" customFormat="1" ht="15"/>
    <row r="1174" s="691" customFormat="1" ht="15"/>
    <row r="1175" s="691" customFormat="1" ht="15"/>
    <row r="1176" s="691" customFormat="1" ht="15"/>
    <row r="1177" s="691" customFormat="1" ht="15"/>
    <row r="1178" s="691" customFormat="1" ht="15"/>
    <row r="1179" s="691" customFormat="1" ht="15"/>
    <row r="1180" s="691" customFormat="1" ht="15"/>
    <row r="1181" s="691" customFormat="1" ht="15"/>
    <row r="1182" s="691" customFormat="1" ht="15"/>
    <row r="1183" s="691" customFormat="1" ht="15"/>
    <row r="1184" s="691" customFormat="1" ht="15"/>
    <row r="1185" s="691" customFormat="1" ht="15"/>
    <row r="1186" s="691" customFormat="1" ht="15"/>
    <row r="1187" s="691" customFormat="1" ht="15"/>
    <row r="1188" s="691" customFormat="1" ht="15"/>
    <row r="1189" s="691" customFormat="1" ht="15"/>
    <row r="1190" s="691" customFormat="1" ht="15"/>
    <row r="1191" s="691" customFormat="1" ht="15"/>
    <row r="1192" s="691" customFormat="1" ht="15"/>
    <row r="1193" s="691" customFormat="1" ht="15"/>
    <row r="1194" s="691" customFormat="1" ht="15"/>
    <row r="1195" s="691" customFormat="1" ht="15"/>
    <row r="1196" s="691" customFormat="1" ht="15"/>
    <row r="1197" s="691" customFormat="1" ht="15"/>
    <row r="1198" s="691" customFormat="1" ht="15"/>
    <row r="1199" s="691" customFormat="1" ht="15"/>
    <row r="1200" s="691" customFormat="1" ht="15"/>
    <row r="1201" s="691" customFormat="1" ht="15"/>
    <row r="1202" s="691" customFormat="1" ht="15"/>
    <row r="1203" s="691" customFormat="1" ht="15"/>
    <row r="1204" s="691" customFormat="1" ht="15"/>
    <row r="1205" s="691" customFormat="1" ht="15"/>
    <row r="1206" s="691" customFormat="1" ht="15"/>
    <row r="1207" s="691" customFormat="1" ht="15"/>
    <row r="1208" s="691" customFormat="1" ht="15"/>
    <row r="1209" s="691" customFormat="1" ht="15"/>
    <row r="1210" s="691" customFormat="1" ht="15"/>
    <row r="1211" s="691" customFormat="1" ht="15"/>
    <row r="1212" s="691" customFormat="1" ht="15"/>
    <row r="1213" s="691" customFormat="1" ht="15"/>
    <row r="1214" s="691" customFormat="1" ht="15"/>
    <row r="1215" s="691" customFormat="1" ht="15"/>
    <row r="1216" s="691" customFormat="1" ht="15"/>
    <row r="1217" s="691" customFormat="1" ht="15"/>
    <row r="1218" s="691" customFormat="1" ht="15"/>
    <row r="1219" s="691" customFormat="1" ht="15"/>
    <row r="1220" s="691" customFormat="1" ht="15"/>
    <row r="1221" s="691" customFormat="1" ht="15"/>
    <row r="1222" s="691" customFormat="1" ht="15"/>
    <row r="1223" s="691" customFormat="1" ht="15"/>
    <row r="1224" s="691" customFormat="1" ht="15"/>
    <row r="1225" s="691" customFormat="1" ht="15"/>
    <row r="1226" s="691" customFormat="1" ht="15"/>
    <row r="1227" s="691" customFormat="1" ht="15"/>
    <row r="1228" s="691" customFormat="1" ht="15"/>
    <row r="1229" s="691" customFormat="1" ht="15"/>
    <row r="1230" s="691" customFormat="1" ht="15"/>
    <row r="1231" s="691" customFormat="1" ht="15"/>
    <row r="1232" s="691" customFormat="1" ht="15"/>
    <row r="1233" s="691" customFormat="1" ht="15"/>
    <row r="1234" s="691" customFormat="1" ht="15"/>
    <row r="1235" s="691" customFormat="1" ht="15"/>
    <row r="1236" s="691" customFormat="1" ht="15"/>
    <row r="1237" s="691" customFormat="1" ht="15"/>
    <row r="1238" s="691" customFormat="1" ht="15"/>
    <row r="1239" s="691" customFormat="1" ht="15"/>
    <row r="1240" s="691" customFormat="1" ht="15"/>
    <row r="1241" s="691" customFormat="1" ht="15"/>
    <row r="1242" s="691" customFormat="1" ht="15"/>
    <row r="1243" s="691" customFormat="1" ht="15"/>
    <row r="1244" s="691" customFormat="1" ht="15"/>
    <row r="1245" s="691" customFormat="1" ht="15"/>
    <row r="1246" s="691" customFormat="1" ht="15"/>
    <row r="1247" s="691" customFormat="1" ht="15"/>
    <row r="1248" s="691" customFormat="1" ht="15"/>
    <row r="1249" s="691" customFormat="1" ht="15"/>
    <row r="1250" s="691" customFormat="1" ht="15"/>
    <row r="1251" s="691" customFormat="1" ht="15"/>
    <row r="1252" s="691" customFormat="1" ht="15"/>
    <row r="1253" s="691" customFormat="1" ht="15"/>
    <row r="1254" s="691" customFormat="1" ht="15"/>
    <row r="1255" s="691" customFormat="1" ht="15"/>
    <row r="1256" s="691" customFormat="1" ht="15"/>
    <row r="1257" s="691" customFormat="1" ht="15"/>
    <row r="1258" s="691" customFormat="1" ht="15"/>
    <row r="1259" s="691" customFormat="1" ht="15"/>
    <row r="1260" s="691" customFormat="1" ht="15"/>
    <row r="1261" s="691" customFormat="1" ht="15"/>
    <row r="1262" s="691" customFormat="1" ht="15"/>
    <row r="1263" s="691" customFormat="1" ht="15"/>
    <row r="1264" s="691" customFormat="1" ht="15"/>
    <row r="1265" s="691" customFormat="1" ht="15"/>
    <row r="1266" s="691" customFormat="1" ht="15"/>
    <row r="1267" s="691" customFormat="1" ht="15"/>
    <row r="1268" s="691" customFormat="1" ht="15"/>
    <row r="1269" s="691" customFormat="1" ht="15"/>
    <row r="1270" s="691" customFormat="1" ht="15"/>
    <row r="1271" s="691" customFormat="1" ht="15"/>
    <row r="1272" s="691" customFormat="1" ht="15"/>
    <row r="1273" s="691" customFormat="1" ht="15"/>
    <row r="1274" s="691" customFormat="1" ht="15"/>
    <row r="1275" s="691" customFormat="1" ht="15"/>
    <row r="1276" s="691" customFormat="1" ht="15"/>
    <row r="1277" s="691" customFormat="1" ht="15"/>
    <row r="1278" s="691" customFormat="1" ht="15"/>
    <row r="1279" s="691" customFormat="1" ht="15"/>
    <row r="1280" s="691" customFormat="1" ht="15"/>
    <row r="1281" s="691" customFormat="1" ht="15"/>
    <row r="1282" s="691" customFormat="1" ht="15"/>
    <row r="1283" s="691" customFormat="1" ht="15"/>
    <row r="1284" s="691" customFormat="1" ht="15"/>
    <row r="1285" s="691" customFormat="1" ht="15"/>
    <row r="1286" s="691" customFormat="1" ht="15"/>
    <row r="1287" s="691" customFormat="1" ht="15"/>
    <row r="1288" s="691" customFormat="1" ht="15"/>
    <row r="1289" s="691" customFormat="1" ht="15"/>
    <row r="1290" s="691" customFormat="1" ht="15"/>
    <row r="1291" s="691" customFormat="1" ht="15"/>
    <row r="1292" s="691" customFormat="1" ht="15"/>
    <row r="1293" s="691" customFormat="1" ht="15"/>
    <row r="1294" s="691" customFormat="1" ht="15"/>
    <row r="1295" s="691" customFormat="1" ht="15"/>
    <row r="1296" s="691" customFormat="1" ht="15"/>
    <row r="1297" s="691" customFormat="1" ht="15"/>
    <row r="1298" s="691" customFormat="1" ht="15"/>
    <row r="1299" s="691" customFormat="1" ht="15"/>
    <row r="1300" s="691" customFormat="1" ht="15"/>
    <row r="1301" s="691" customFormat="1" ht="15"/>
    <row r="1302" s="691" customFormat="1" ht="15"/>
    <row r="1303" s="691" customFormat="1" ht="15"/>
    <row r="1304" s="691" customFormat="1" ht="15"/>
    <row r="1305" s="691" customFormat="1" ht="15"/>
    <row r="1306" s="691" customFormat="1" ht="15"/>
    <row r="1307" s="691" customFormat="1" ht="15"/>
    <row r="1308" s="691" customFormat="1" ht="15"/>
    <row r="1309" s="691" customFormat="1" ht="15"/>
    <row r="1310" s="691" customFormat="1" ht="15"/>
    <row r="1311" s="691" customFormat="1" ht="15"/>
    <row r="1312" s="691" customFormat="1" ht="15"/>
    <row r="1313" s="691" customFormat="1" ht="15"/>
    <row r="1314" s="691" customFormat="1" ht="15"/>
    <row r="1315" s="691" customFormat="1" ht="15"/>
    <row r="1316" s="691" customFormat="1" ht="15"/>
    <row r="1317" s="691" customFormat="1" ht="15"/>
    <row r="1318" s="691" customFormat="1" ht="15"/>
    <row r="1319" s="691" customFormat="1" ht="15"/>
    <row r="1320" s="691" customFormat="1" ht="15"/>
    <row r="1321" s="691" customFormat="1" ht="15"/>
    <row r="1322" s="691" customFormat="1" ht="15"/>
    <row r="1323" s="691" customFormat="1" ht="15"/>
    <row r="1324" s="691" customFormat="1" ht="15"/>
    <row r="1325" s="691" customFormat="1" ht="15"/>
    <row r="1326" s="691" customFormat="1" ht="15"/>
    <row r="1327" s="691" customFormat="1" ht="15"/>
    <row r="1328" s="691" customFormat="1" ht="15"/>
    <row r="1329" s="691" customFormat="1" ht="15"/>
    <row r="1330" s="691" customFormat="1" ht="15"/>
    <row r="1331" s="691" customFormat="1" ht="15"/>
    <row r="1332" s="691" customFormat="1" ht="15"/>
    <row r="1333" s="691" customFormat="1" ht="15"/>
    <row r="1334" s="691" customFormat="1" ht="15"/>
    <row r="1335" s="691" customFormat="1" ht="15"/>
    <row r="1336" s="691" customFormat="1" ht="15"/>
    <row r="1337" s="691" customFormat="1" ht="15"/>
    <row r="1338" s="691" customFormat="1" ht="15"/>
    <row r="1339" s="691" customFormat="1" ht="15"/>
    <row r="1340" s="691" customFormat="1" ht="15"/>
    <row r="1341" s="691" customFormat="1" ht="15"/>
    <row r="1342" s="691" customFormat="1" ht="15"/>
    <row r="1343" s="691" customFormat="1" ht="15"/>
    <row r="1344" s="691" customFormat="1" ht="15"/>
    <row r="1345" s="691" customFormat="1" ht="15"/>
    <row r="1346" s="691" customFormat="1" ht="15"/>
    <row r="1347" s="691" customFormat="1" ht="15"/>
    <row r="1348" s="691" customFormat="1" ht="15"/>
    <row r="1349" s="691" customFormat="1" ht="15"/>
    <row r="1350" s="691" customFormat="1" ht="15"/>
    <row r="1351" s="691" customFormat="1" ht="15"/>
    <row r="1352" s="691" customFormat="1" ht="15"/>
    <row r="1353" s="691" customFormat="1" ht="15"/>
    <row r="1354" s="691" customFormat="1" ht="15"/>
    <row r="1355" s="691" customFormat="1" ht="15"/>
    <row r="1356" s="691" customFormat="1" ht="15"/>
    <row r="1357" s="691" customFormat="1" ht="15"/>
    <row r="1358" s="691" customFormat="1" ht="15"/>
    <row r="1359" s="691" customFormat="1" ht="15"/>
    <row r="1360" s="691" customFormat="1" ht="15"/>
    <row r="1361" s="691" customFormat="1" ht="15"/>
    <row r="1362" s="691" customFormat="1" ht="15"/>
    <row r="1363" s="691" customFormat="1" ht="15"/>
    <row r="1364" s="691" customFormat="1" ht="15"/>
    <row r="1365" s="691" customFormat="1" ht="15"/>
    <row r="1366" s="691" customFormat="1" ht="15"/>
    <row r="1367" s="691" customFormat="1" ht="15"/>
    <row r="1368" s="691" customFormat="1" ht="15"/>
    <row r="1369" s="691" customFormat="1" ht="15"/>
    <row r="1370" s="691" customFormat="1" ht="15"/>
    <row r="1371" s="691" customFormat="1" ht="15"/>
    <row r="1372" s="691" customFormat="1" ht="15"/>
    <row r="1373" s="691" customFormat="1" ht="15"/>
    <row r="1374" s="691" customFormat="1" ht="15"/>
    <row r="1375" s="691" customFormat="1" ht="15"/>
    <row r="1376" s="691" customFormat="1" ht="15"/>
    <row r="1377" s="691" customFormat="1" ht="15"/>
    <row r="1378" s="691" customFormat="1" ht="15"/>
    <row r="1379" s="691" customFormat="1" ht="15"/>
    <row r="1380" s="691" customFormat="1" ht="15"/>
    <row r="1381" s="691" customFormat="1" ht="15"/>
    <row r="1382" s="691" customFormat="1" ht="15"/>
    <row r="1383" s="691" customFormat="1" ht="15"/>
    <row r="1384" s="691" customFormat="1" ht="15"/>
    <row r="1385" s="691" customFormat="1" ht="15"/>
    <row r="1386" s="691" customFormat="1" ht="15"/>
    <row r="1387" s="691" customFormat="1" ht="15"/>
    <row r="1388" s="691" customFormat="1" ht="15"/>
    <row r="1389" s="691" customFormat="1" ht="15"/>
    <row r="1390" s="691" customFormat="1" ht="15"/>
    <row r="1391" s="691" customFormat="1" ht="15"/>
    <row r="1392" s="691" customFormat="1" ht="15"/>
    <row r="1393" s="691" customFormat="1" ht="15"/>
    <row r="1394" s="691" customFormat="1" ht="15"/>
    <row r="1395" s="691" customFormat="1" ht="15"/>
    <row r="1396" s="691" customFormat="1" ht="15"/>
    <row r="1397" s="691" customFormat="1" ht="15"/>
    <row r="1398" s="691" customFormat="1" ht="15"/>
    <row r="1399" s="691" customFormat="1" ht="15"/>
    <row r="1400" s="691" customFormat="1" ht="15"/>
    <row r="1401" s="691" customFormat="1" ht="15"/>
    <row r="1402" s="691" customFormat="1" ht="15"/>
    <row r="1403" s="691" customFormat="1" ht="15"/>
    <row r="1404" s="691" customFormat="1" ht="15"/>
    <row r="1405" s="691" customFormat="1" ht="15"/>
    <row r="1406" s="691" customFormat="1" ht="15"/>
    <row r="1407" s="691" customFormat="1" ht="15"/>
    <row r="1408" s="691" customFormat="1" ht="15"/>
    <row r="1409" s="691" customFormat="1" ht="15"/>
    <row r="1410" s="691" customFormat="1" ht="15"/>
    <row r="1411" s="691" customFormat="1" ht="15"/>
    <row r="1412" s="691" customFormat="1" ht="15"/>
    <row r="1413" s="691" customFormat="1" ht="15"/>
    <row r="1414" s="691" customFormat="1" ht="15"/>
    <row r="1415" s="691" customFormat="1" ht="15"/>
    <row r="1416" s="691" customFormat="1" ht="15"/>
    <row r="1417" s="691" customFormat="1" ht="15"/>
    <row r="1418" s="691" customFormat="1" ht="15"/>
    <row r="1419" s="691" customFormat="1" ht="15"/>
    <row r="1420" s="691" customFormat="1" ht="15"/>
    <row r="1421" s="691" customFormat="1" ht="15"/>
    <row r="1422" s="691" customFormat="1" ht="15"/>
    <row r="1423" s="691" customFormat="1" ht="15"/>
    <row r="1424" s="691" customFormat="1" ht="15"/>
    <row r="1425" s="691" customFormat="1" ht="15"/>
    <row r="1426" s="691" customFormat="1" ht="15"/>
    <row r="1427" s="691" customFormat="1" ht="15"/>
    <row r="1428" s="691" customFormat="1" ht="15"/>
    <row r="1429" s="691" customFormat="1" ht="15"/>
    <row r="1430" s="691" customFormat="1" ht="15"/>
    <row r="1431" s="691" customFormat="1" ht="15"/>
    <row r="1432" s="691" customFormat="1" ht="15"/>
    <row r="1433" s="691" customFormat="1" ht="15"/>
    <row r="1434" s="691" customFormat="1" ht="15"/>
    <row r="1435" s="691" customFormat="1" ht="15"/>
    <row r="1436" s="691" customFormat="1" ht="15"/>
    <row r="1437" s="691" customFormat="1" ht="15"/>
    <row r="1438" s="691" customFormat="1" ht="15"/>
    <row r="1439" s="691" customFormat="1" ht="15"/>
    <row r="1440" s="691" customFormat="1" ht="15"/>
    <row r="1441" s="691" customFormat="1" ht="15"/>
    <row r="1442" s="691" customFormat="1" ht="15"/>
    <row r="1443" s="691" customFormat="1" ht="15"/>
    <row r="1444" s="691" customFormat="1" ht="15"/>
    <row r="1445" s="691" customFormat="1" ht="15"/>
    <row r="1446" s="691" customFormat="1" ht="15"/>
    <row r="1447" s="691" customFormat="1" ht="15"/>
    <row r="1448" s="691" customFormat="1" ht="15"/>
    <row r="1449" s="691" customFormat="1" ht="15"/>
    <row r="1450" s="691" customFormat="1" ht="15"/>
    <row r="1451" s="691" customFormat="1" ht="15"/>
    <row r="1452" s="691" customFormat="1" ht="15"/>
    <row r="1453" s="691" customFormat="1" ht="15"/>
    <row r="1454" s="691" customFormat="1" ht="15"/>
    <row r="1455" s="691" customFormat="1" ht="15"/>
    <row r="1456" s="691" customFormat="1" ht="15"/>
    <row r="1457" s="691" customFormat="1" ht="15"/>
    <row r="1458" s="691" customFormat="1" ht="15"/>
    <row r="1459" s="691" customFormat="1" ht="15"/>
    <row r="1460" s="691" customFormat="1" ht="15"/>
    <row r="1461" s="691" customFormat="1" ht="15"/>
    <row r="1462" s="691" customFormat="1" ht="15"/>
    <row r="1463" s="691" customFormat="1" ht="15"/>
    <row r="1464" s="691" customFormat="1" ht="15"/>
    <row r="1465" s="691" customFormat="1" ht="15"/>
    <row r="1466" s="691" customFormat="1" ht="15"/>
    <row r="1467" s="691" customFormat="1" ht="15"/>
    <row r="1468" s="691" customFormat="1" ht="15"/>
    <row r="1469" s="691" customFormat="1" ht="15"/>
    <row r="1470" s="691" customFormat="1" ht="15"/>
    <row r="1471" s="691" customFormat="1" ht="15"/>
    <row r="1472" s="691" customFormat="1" ht="15"/>
    <row r="1473" s="691" customFormat="1" ht="15"/>
    <row r="1474" s="691" customFormat="1" ht="15"/>
    <row r="1475" s="691" customFormat="1" ht="15"/>
    <row r="1476" s="691" customFormat="1" ht="15"/>
    <row r="1477" s="691" customFormat="1" ht="15"/>
    <row r="1478" s="691" customFormat="1" ht="15"/>
    <row r="1479" s="691" customFormat="1" ht="15"/>
    <row r="1480" s="691" customFormat="1" ht="15"/>
    <row r="1481" s="691" customFormat="1" ht="15"/>
    <row r="1482" s="691" customFormat="1" ht="15"/>
    <row r="1483" s="691" customFormat="1" ht="15"/>
    <row r="1484" s="691" customFormat="1" ht="15"/>
    <row r="1485" s="691" customFormat="1" ht="15"/>
    <row r="1486" s="691" customFormat="1" ht="15"/>
    <row r="1487" s="691" customFormat="1" ht="15"/>
    <row r="1488" s="691" customFormat="1" ht="15"/>
    <row r="1489" s="691" customFormat="1" ht="15"/>
    <row r="1490" s="691" customFormat="1" ht="15"/>
    <row r="1491" s="691" customFormat="1" ht="15"/>
    <row r="1492" s="691" customFormat="1" ht="15"/>
    <row r="1493" s="691" customFormat="1" ht="15"/>
    <row r="1494" s="691" customFormat="1" ht="15"/>
    <row r="1495" s="691" customFormat="1" ht="15"/>
    <row r="1496" s="691" customFormat="1" ht="15"/>
    <row r="1497" s="691" customFormat="1" ht="15"/>
    <row r="1498" s="691" customFormat="1" ht="15"/>
    <row r="1499" s="691" customFormat="1" ht="15"/>
    <row r="1500" s="691" customFormat="1" ht="15"/>
    <row r="1501" s="691" customFormat="1" ht="15"/>
    <row r="1502" s="691" customFormat="1" ht="15"/>
    <row r="1503" s="691" customFormat="1" ht="15"/>
    <row r="1504" s="691" customFormat="1" ht="15"/>
    <row r="1505" s="691" customFormat="1" ht="15"/>
    <row r="1506" s="691" customFormat="1" ht="15"/>
    <row r="1507" s="691" customFormat="1" ht="15"/>
    <row r="1508" s="691" customFormat="1" ht="15"/>
    <row r="1509" s="691" customFormat="1" ht="15"/>
    <row r="1510" s="691" customFormat="1" ht="15"/>
    <row r="1511" s="691" customFormat="1" ht="15"/>
    <row r="1512" s="691" customFormat="1" ht="15"/>
    <row r="1513" s="691" customFormat="1" ht="15"/>
    <row r="1514" s="691" customFormat="1" ht="15"/>
    <row r="1515" s="691" customFormat="1" ht="15"/>
    <row r="1516" s="691" customFormat="1" ht="15"/>
    <row r="1517" s="691" customFormat="1" ht="15"/>
    <row r="1518" s="691" customFormat="1" ht="15"/>
    <row r="1519" s="691" customFormat="1" ht="15"/>
    <row r="1520" s="691" customFormat="1" ht="15"/>
    <row r="1521" s="691" customFormat="1" ht="15"/>
    <row r="1522" s="691" customFormat="1" ht="15"/>
    <row r="1523" s="691" customFormat="1" ht="15"/>
    <row r="1524" s="691" customFormat="1" ht="15"/>
    <row r="1525" s="691" customFormat="1" ht="15"/>
    <row r="1526" s="691" customFormat="1" ht="15"/>
    <row r="1527" s="691" customFormat="1" ht="15"/>
    <row r="1528" s="691" customFormat="1" ht="15"/>
    <row r="1529" s="691" customFormat="1" ht="15"/>
    <row r="1530" s="691" customFormat="1" ht="15"/>
    <row r="1531" s="691" customFormat="1" ht="15"/>
    <row r="1532" s="691" customFormat="1" ht="15"/>
    <row r="1533" s="691" customFormat="1" ht="15"/>
    <row r="1534" s="691" customFormat="1" ht="15"/>
    <row r="1535" s="691" customFormat="1" ht="15"/>
    <row r="1536" s="691" customFormat="1" ht="15"/>
    <row r="1537" s="691" customFormat="1" ht="15"/>
    <row r="1538" s="691" customFormat="1" ht="15"/>
    <row r="1539" s="691" customFormat="1" ht="15"/>
    <row r="1540" s="691" customFormat="1" ht="15"/>
    <row r="1541" s="691" customFormat="1" ht="15"/>
    <row r="1542" s="691" customFormat="1" ht="15"/>
    <row r="1543" s="691" customFormat="1" ht="15"/>
    <row r="1544" s="691" customFormat="1" ht="15"/>
    <row r="1545" s="691" customFormat="1" ht="15"/>
    <row r="1546" s="691" customFormat="1" ht="15"/>
    <row r="1547" s="691" customFormat="1" ht="15"/>
    <row r="1548" s="691" customFormat="1" ht="15"/>
    <row r="1549" s="691" customFormat="1" ht="15"/>
    <row r="1550" s="691" customFormat="1" ht="15"/>
    <row r="1551" s="691" customFormat="1" ht="15"/>
    <row r="1552" s="691" customFormat="1" ht="15"/>
    <row r="1553" s="691" customFormat="1" ht="15"/>
    <row r="1554" s="691" customFormat="1" ht="15"/>
    <row r="1555" s="691" customFormat="1" ht="15"/>
    <row r="1556" s="691" customFormat="1" ht="15"/>
    <row r="1557" s="691" customFormat="1" ht="15"/>
    <row r="1558" s="691" customFormat="1" ht="15"/>
    <row r="1559" s="691" customFormat="1" ht="15"/>
    <row r="1560" s="691" customFormat="1" ht="15"/>
    <row r="1561" s="691" customFormat="1" ht="15"/>
    <row r="1562" s="691" customFormat="1" ht="15"/>
    <row r="1563" s="691" customFormat="1" ht="15"/>
    <row r="1564" s="691" customFormat="1" ht="15"/>
    <row r="1565" s="691" customFormat="1" ht="15"/>
    <row r="1566" s="691" customFormat="1" ht="15"/>
    <row r="1567" s="691" customFormat="1" ht="15"/>
    <row r="1568" s="691" customFormat="1" ht="15"/>
    <row r="1569" s="691" customFormat="1" ht="15"/>
    <row r="1570" s="691" customFormat="1" ht="15"/>
    <row r="1571" s="691" customFormat="1" ht="15"/>
    <row r="1572" s="691" customFormat="1" ht="15"/>
    <row r="1573" s="691" customFormat="1" ht="15"/>
    <row r="1574" s="691" customFormat="1" ht="15"/>
    <row r="1575" s="691" customFormat="1" ht="15"/>
    <row r="1576" s="691" customFormat="1" ht="15"/>
    <row r="1577" s="691" customFormat="1" ht="15"/>
    <row r="1578" s="691" customFormat="1" ht="15"/>
    <row r="1579" s="691" customFormat="1" ht="15"/>
    <row r="1580" s="691" customFormat="1" ht="15"/>
    <row r="1581" s="691" customFormat="1" ht="15"/>
    <row r="1582" s="691" customFormat="1" ht="15"/>
    <row r="1583" s="691" customFormat="1" ht="15"/>
    <row r="1584" s="691" customFormat="1" ht="15"/>
    <row r="1585" s="691" customFormat="1" ht="15"/>
    <row r="1586" s="691" customFormat="1" ht="15"/>
    <row r="1587" s="691" customFormat="1" ht="15"/>
    <row r="1588" s="691" customFormat="1" ht="15"/>
    <row r="1589" s="691" customFormat="1" ht="15"/>
    <row r="1590" s="691" customFormat="1" ht="15"/>
    <row r="1591" s="691" customFormat="1" ht="15"/>
    <row r="1592" s="691" customFormat="1" ht="15"/>
    <row r="1593" s="691" customFormat="1" ht="15"/>
    <row r="1594" s="691" customFormat="1" ht="15"/>
    <row r="1595" s="691" customFormat="1" ht="15"/>
    <row r="1596" s="691" customFormat="1" ht="15"/>
    <row r="1597" s="691" customFormat="1" ht="15"/>
    <row r="1598" s="691" customFormat="1" ht="15"/>
    <row r="1599" s="691" customFormat="1" ht="15"/>
    <row r="1600" s="691" customFormat="1" ht="15"/>
    <row r="1601" s="691" customFormat="1" ht="15"/>
    <row r="1602" s="691" customFormat="1" ht="15"/>
    <row r="1603" s="691" customFormat="1" ht="15"/>
    <row r="1604" s="691" customFormat="1" ht="15"/>
    <row r="1605" s="691" customFormat="1" ht="15"/>
    <row r="1606" s="691" customFormat="1" ht="15"/>
    <row r="1607" s="691" customFormat="1" ht="15"/>
    <row r="1608" s="691" customFormat="1" ht="15"/>
    <row r="1609" s="691" customFormat="1" ht="15"/>
    <row r="1610" s="691" customFormat="1" ht="15"/>
    <row r="1611" s="691" customFormat="1" ht="15"/>
    <row r="1612" s="691" customFormat="1" ht="15"/>
    <row r="1613" s="691" customFormat="1" ht="15"/>
    <row r="1614" s="691" customFormat="1" ht="15"/>
    <row r="1615" s="691" customFormat="1" ht="15"/>
    <row r="1616" s="691" customFormat="1" ht="15"/>
    <row r="1617" s="691" customFormat="1" ht="15"/>
    <row r="1618" s="691" customFormat="1" ht="15"/>
    <row r="1619" s="691" customFormat="1" ht="15"/>
    <row r="1620" s="691" customFormat="1" ht="15"/>
    <row r="1621" s="691" customFormat="1" ht="15"/>
    <row r="1622" s="691" customFormat="1" ht="15"/>
    <row r="1623" s="691" customFormat="1" ht="15"/>
    <row r="1624" s="691" customFormat="1" ht="15"/>
    <row r="1625" s="691" customFormat="1" ht="15"/>
    <row r="1626" s="691" customFormat="1" ht="15"/>
    <row r="1627" s="691" customFormat="1" ht="15"/>
    <row r="1628" s="691" customFormat="1" ht="15"/>
    <row r="1629" s="691" customFormat="1" ht="15"/>
    <row r="1630" s="691" customFormat="1" ht="15"/>
    <row r="1631" s="691" customFormat="1" ht="15"/>
    <row r="1632" s="691" customFormat="1" ht="15"/>
    <row r="1633" s="691" customFormat="1" ht="15"/>
    <row r="1634" s="691" customFormat="1" ht="15"/>
    <row r="1635" s="691" customFormat="1" ht="15"/>
    <row r="1636" s="691" customFormat="1" ht="15"/>
    <row r="1637" s="691" customFormat="1" ht="15"/>
    <row r="1638" s="691" customFormat="1" ht="15"/>
    <row r="1639" s="691" customFormat="1" ht="15"/>
    <row r="1640" s="691" customFormat="1" ht="15"/>
    <row r="1641" s="691" customFormat="1" ht="15"/>
    <row r="1642" s="691" customFormat="1" ht="15"/>
    <row r="1643" s="691" customFormat="1" ht="15"/>
    <row r="1644" s="691" customFormat="1" ht="15"/>
    <row r="1645" s="691" customFormat="1" ht="15"/>
    <row r="1646" s="691" customFormat="1" ht="15"/>
    <row r="1647" s="691" customFormat="1" ht="15"/>
    <row r="1648" s="691" customFormat="1" ht="15"/>
    <row r="1649" s="691" customFormat="1" ht="15"/>
    <row r="1650" s="691" customFormat="1" ht="15"/>
    <row r="1651" s="691" customFormat="1" ht="15"/>
    <row r="1652" s="691" customFormat="1" ht="15"/>
    <row r="1653" s="691" customFormat="1" ht="15"/>
    <row r="1654" s="691" customFormat="1" ht="15"/>
    <row r="1655" s="691" customFormat="1" ht="15"/>
    <row r="1656" s="691" customFormat="1" ht="15"/>
    <row r="1657" s="691" customFormat="1" ht="15"/>
    <row r="1658" s="691" customFormat="1" ht="15"/>
    <row r="1659" s="691" customFormat="1" ht="15"/>
    <row r="1660" s="691" customFormat="1" ht="15"/>
    <row r="1661" s="691" customFormat="1" ht="15"/>
    <row r="1662" s="691" customFormat="1" ht="15"/>
    <row r="1663" s="691" customFormat="1" ht="15"/>
    <row r="1664" s="691" customFormat="1" ht="15"/>
    <row r="1665" s="691" customFormat="1" ht="15"/>
    <row r="1666" s="691" customFormat="1" ht="15"/>
    <row r="1667" s="691" customFormat="1" ht="15"/>
    <row r="1668" s="691" customFormat="1" ht="15"/>
    <row r="1669" s="691" customFormat="1" ht="15"/>
    <row r="1670" s="691" customFormat="1" ht="15"/>
    <row r="1671" s="691" customFormat="1" ht="15"/>
    <row r="1672" s="691" customFormat="1" ht="15"/>
    <row r="1673" s="691" customFormat="1" ht="15"/>
    <row r="1674" s="691" customFormat="1" ht="15"/>
    <row r="1675" s="691" customFormat="1" ht="15"/>
    <row r="1676" s="691" customFormat="1" ht="15"/>
    <row r="1677" s="691" customFormat="1" ht="15"/>
    <row r="1678" s="691" customFormat="1" ht="15"/>
    <row r="1679" s="691" customFormat="1" ht="15"/>
    <row r="1680" s="691" customFormat="1" ht="15"/>
    <row r="1681" s="691" customFormat="1" ht="15"/>
    <row r="1682" s="691" customFormat="1" ht="15"/>
    <row r="1683" s="691" customFormat="1" ht="15"/>
    <row r="1684" s="691" customFormat="1" ht="15"/>
    <row r="1685" s="691" customFormat="1" ht="15"/>
    <row r="1686" s="691" customFormat="1" ht="15"/>
    <row r="1687" s="691" customFormat="1" ht="15"/>
    <row r="1688" s="691" customFormat="1" ht="15"/>
    <row r="1689" s="691" customFormat="1" ht="15"/>
    <row r="1690" s="691" customFormat="1" ht="15"/>
    <row r="1691" s="691" customFormat="1" ht="15"/>
    <row r="1692" s="691" customFormat="1" ht="15"/>
    <row r="1693" s="691" customFormat="1" ht="15"/>
    <row r="1694" s="691" customFormat="1" ht="15"/>
    <row r="1695" s="691" customFormat="1" ht="15"/>
    <row r="1696" s="691" customFormat="1" ht="15"/>
    <row r="1697" s="691" customFormat="1" ht="15"/>
    <row r="1698" s="691" customFormat="1" ht="15"/>
    <row r="1699" s="691" customFormat="1" ht="15"/>
    <row r="1700" s="691" customFormat="1" ht="15"/>
    <row r="1701" s="691" customFormat="1" ht="15"/>
    <row r="1702" s="691" customFormat="1" ht="15"/>
    <row r="1703" s="691" customFormat="1" ht="15"/>
    <row r="1704" s="691" customFormat="1" ht="15"/>
    <row r="1705" s="691" customFormat="1" ht="15"/>
    <row r="1706" s="691" customFormat="1" ht="15"/>
    <row r="1707" s="691" customFormat="1" ht="15"/>
    <row r="1708" s="691" customFormat="1" ht="15"/>
    <row r="1709" s="691" customFormat="1" ht="15"/>
    <row r="1710" s="691" customFormat="1" ht="15"/>
    <row r="1711" s="691" customFormat="1" ht="15"/>
    <row r="1712" s="691" customFormat="1" ht="15"/>
    <row r="1713" s="691" customFormat="1" ht="15"/>
    <row r="1714" s="691" customFormat="1" ht="15"/>
    <row r="1715" s="691" customFormat="1" ht="15"/>
    <row r="1716" s="691" customFormat="1" ht="15"/>
    <row r="1717" s="691" customFormat="1" ht="15"/>
    <row r="1718" s="691" customFormat="1" ht="15"/>
    <row r="1719" s="691" customFormat="1" ht="15"/>
    <row r="1720" s="691" customFormat="1" ht="15"/>
    <row r="1721" s="691" customFormat="1" ht="15"/>
    <row r="1722" s="691" customFormat="1" ht="15"/>
    <row r="1723" s="691" customFormat="1" ht="15"/>
    <row r="1724" s="691" customFormat="1" ht="15"/>
    <row r="1725" s="691" customFormat="1" ht="15"/>
    <row r="1726" s="691" customFormat="1" ht="15"/>
    <row r="1727" s="691" customFormat="1" ht="15"/>
    <row r="1728" s="691" customFormat="1" ht="15"/>
    <row r="1729" s="691" customFormat="1" ht="15"/>
    <row r="1730" s="691" customFormat="1" ht="15"/>
    <row r="1731" s="691" customFormat="1" ht="15"/>
    <row r="1732" s="691" customFormat="1" ht="15"/>
    <row r="1733" s="691" customFormat="1" ht="15"/>
    <row r="1734" s="691" customFormat="1" ht="15"/>
    <row r="1735" s="691" customFormat="1" ht="15"/>
    <row r="1736" s="691" customFormat="1" ht="15"/>
    <row r="1737" s="691" customFormat="1" ht="15"/>
    <row r="1738" s="691" customFormat="1" ht="15"/>
    <row r="1739" s="691" customFormat="1" ht="15"/>
    <row r="1740" s="691" customFormat="1" ht="15"/>
    <row r="1741" s="691" customFormat="1" ht="15"/>
    <row r="1742" s="691" customFormat="1" ht="15"/>
    <row r="1743" s="691" customFormat="1" ht="15"/>
    <row r="1744" s="691" customFormat="1" ht="15"/>
    <row r="1745" s="691" customFormat="1" ht="15"/>
    <row r="1746" s="691" customFormat="1" ht="15"/>
    <row r="1747" s="691" customFormat="1" ht="15"/>
    <row r="1748" s="691" customFormat="1" ht="15"/>
    <row r="1749" s="691" customFormat="1" ht="15"/>
    <row r="1750" s="691" customFormat="1" ht="15"/>
    <row r="1751" s="691" customFormat="1" ht="15"/>
    <row r="1752" s="691" customFormat="1" ht="15"/>
    <row r="1753" s="691" customFormat="1" ht="15"/>
    <row r="1754" s="691" customFormat="1" ht="15"/>
    <row r="1755" s="691" customFormat="1" ht="15"/>
    <row r="1756" s="691" customFormat="1" ht="15"/>
    <row r="1757" s="691" customFormat="1" ht="15"/>
    <row r="1758" s="691" customFormat="1" ht="15"/>
    <row r="1759" s="691" customFormat="1" ht="15"/>
    <row r="1760" s="691" customFormat="1" ht="15"/>
    <row r="1761" s="691" customFormat="1" ht="15"/>
    <row r="1762" s="691" customFormat="1" ht="15"/>
    <row r="1763" s="691" customFormat="1" ht="15"/>
    <row r="1764" s="691" customFormat="1" ht="15"/>
    <row r="1765" s="691" customFormat="1" ht="15"/>
    <row r="1766" s="691" customFormat="1" ht="15"/>
    <row r="1767" s="691" customFormat="1" ht="15"/>
    <row r="1768" s="691" customFormat="1" ht="15"/>
    <row r="1769" s="691" customFormat="1" ht="15"/>
    <row r="1770" s="691" customFormat="1" ht="15"/>
    <row r="1771" s="691" customFormat="1" ht="15"/>
    <row r="1772" s="691" customFormat="1" ht="15"/>
    <row r="1773" s="691" customFormat="1" ht="15"/>
    <row r="1774" s="691" customFormat="1" ht="15"/>
    <row r="1775" s="691" customFormat="1" ht="15"/>
    <row r="1776" s="691" customFormat="1" ht="15"/>
    <row r="1777" s="691" customFormat="1" ht="15"/>
    <row r="1778" s="691" customFormat="1" ht="15"/>
    <row r="1779" s="691" customFormat="1" ht="15"/>
    <row r="1780" s="691" customFormat="1" ht="15"/>
    <row r="1781" s="691" customFormat="1" ht="15"/>
    <row r="1782" s="691" customFormat="1" ht="15"/>
    <row r="1783" s="691" customFormat="1" ht="15"/>
    <row r="1784" s="691" customFormat="1" ht="15"/>
    <row r="1785" s="691" customFormat="1" ht="15"/>
    <row r="1786" s="691" customFormat="1" ht="15"/>
    <row r="1787" s="691" customFormat="1" ht="15"/>
    <row r="1788" s="691" customFormat="1" ht="15"/>
    <row r="1789" s="691" customFormat="1" ht="15"/>
    <row r="1790" s="691" customFormat="1" ht="15"/>
    <row r="1791" s="691" customFormat="1" ht="15"/>
    <row r="1792" s="691" customFormat="1" ht="15"/>
    <row r="1793" s="691" customFormat="1" ht="15"/>
    <row r="1794" s="691" customFormat="1" ht="15"/>
    <row r="1795" s="691" customFormat="1" ht="15"/>
    <row r="1796" s="691" customFormat="1" ht="15"/>
    <row r="1797" s="691" customFormat="1" ht="15"/>
    <row r="1798" s="691" customFormat="1" ht="15"/>
    <row r="1799" s="691" customFormat="1" ht="15"/>
    <row r="1800" s="691" customFormat="1" ht="15"/>
    <row r="1801" s="691" customFormat="1" ht="15"/>
    <row r="1802" s="691" customFormat="1" ht="15"/>
    <row r="1803" s="691" customFormat="1" ht="15"/>
    <row r="1804" s="691" customFormat="1" ht="15"/>
    <row r="1805" s="691" customFormat="1" ht="15"/>
    <row r="1806" s="691" customFormat="1" ht="15"/>
    <row r="1807" s="691" customFormat="1" ht="15"/>
    <row r="1808" s="691" customFormat="1" ht="15"/>
    <row r="1809" s="691" customFormat="1" ht="15"/>
    <row r="1810" s="691" customFormat="1" ht="15"/>
    <row r="1811" s="691" customFormat="1" ht="15"/>
    <row r="1812" s="691" customFormat="1" ht="15"/>
    <row r="1813" s="691" customFormat="1" ht="15"/>
    <row r="1814" s="691" customFormat="1" ht="15"/>
    <row r="1815" s="691" customFormat="1" ht="15"/>
    <row r="1816" s="691" customFormat="1" ht="15"/>
    <row r="1817" s="691" customFormat="1" ht="15"/>
    <row r="1818" s="691" customFormat="1" ht="15"/>
    <row r="1819" s="691" customFormat="1" ht="15"/>
    <row r="1820" s="691" customFormat="1" ht="15"/>
    <row r="1821" s="691" customFormat="1" ht="15"/>
    <row r="1822" s="691" customFormat="1" ht="15"/>
    <row r="1823" s="691" customFormat="1" ht="15"/>
    <row r="1824" s="691" customFormat="1" ht="15"/>
    <row r="1825" s="691" customFormat="1" ht="15"/>
    <row r="1826" s="691" customFormat="1" ht="15"/>
    <row r="1827" s="691" customFormat="1" ht="15"/>
    <row r="1828" s="691" customFormat="1" ht="15"/>
    <row r="1829" s="691" customFormat="1" ht="15"/>
    <row r="1830" s="691" customFormat="1" ht="15"/>
    <row r="1831" s="691" customFormat="1" ht="15"/>
    <row r="1832" s="691" customFormat="1" ht="15"/>
    <row r="1833" s="691" customFormat="1" ht="15"/>
    <row r="1834" s="691" customFormat="1" ht="15"/>
    <row r="1835" s="691" customFormat="1" ht="15"/>
    <row r="1836" s="691" customFormat="1" ht="15"/>
    <row r="1837" s="691" customFormat="1" ht="15"/>
    <row r="1838" s="691" customFormat="1" ht="15"/>
    <row r="1839" s="691" customFormat="1" ht="15"/>
    <row r="1840" s="691" customFormat="1" ht="15"/>
    <row r="1841" s="691" customFormat="1" ht="15"/>
    <row r="1842" s="691" customFormat="1" ht="15"/>
    <row r="1843" s="691" customFormat="1" ht="15"/>
    <row r="1844" s="691" customFormat="1" ht="15"/>
    <row r="1845" s="691" customFormat="1" ht="15"/>
    <row r="1846" s="691" customFormat="1" ht="15"/>
    <row r="1847" s="691" customFormat="1" ht="15"/>
    <row r="1848" s="691" customFormat="1" ht="15"/>
    <row r="1849" s="691" customFormat="1" ht="15"/>
    <row r="1850" s="691" customFormat="1" ht="15"/>
    <row r="1851" s="691" customFormat="1" ht="15"/>
    <row r="1852" s="691" customFormat="1" ht="15"/>
    <row r="1853" s="691" customFormat="1" ht="15"/>
    <row r="1854" s="691" customFormat="1" ht="15"/>
    <row r="1855" s="691" customFormat="1" ht="15"/>
    <row r="1856" s="691" customFormat="1" ht="15"/>
    <row r="1857" s="691" customFormat="1" ht="15"/>
    <row r="1858" s="691" customFormat="1" ht="15"/>
    <row r="1859" s="691" customFormat="1" ht="15"/>
    <row r="1860" s="691" customFormat="1" ht="15"/>
    <row r="1861" s="691" customFormat="1" ht="15"/>
    <row r="1862" s="691" customFormat="1" ht="15"/>
    <row r="1863" s="691" customFormat="1" ht="15"/>
    <row r="1864" s="691" customFormat="1" ht="15"/>
    <row r="1865" s="691" customFormat="1" ht="15"/>
    <row r="1866" s="691" customFormat="1" ht="15"/>
    <row r="1867" s="691" customFormat="1" ht="15"/>
    <row r="1868" s="691" customFormat="1" ht="15"/>
    <row r="1869" s="691" customFormat="1" ht="15"/>
    <row r="1870" s="691" customFormat="1" ht="15"/>
    <row r="1871" s="691" customFormat="1" ht="15"/>
    <row r="1872" s="691" customFormat="1" ht="15"/>
    <row r="1873" s="691" customFormat="1" ht="15"/>
    <row r="1874" s="691" customFormat="1" ht="15"/>
    <row r="1875" s="691" customFormat="1" ht="15"/>
    <row r="1876" s="691" customFormat="1" ht="15"/>
    <row r="1877" s="691" customFormat="1" ht="15"/>
    <row r="1878" s="691" customFormat="1" ht="15"/>
    <row r="1879" s="691" customFormat="1" ht="15"/>
    <row r="1880" s="691" customFormat="1" ht="15"/>
    <row r="1881" s="691" customFormat="1" ht="15"/>
    <row r="1882" s="691" customFormat="1" ht="15"/>
    <row r="1883" s="691" customFormat="1" ht="15"/>
    <row r="1884" s="691" customFormat="1" ht="15"/>
    <row r="1885" s="691" customFormat="1" ht="15"/>
    <row r="1886" s="691" customFormat="1" ht="15"/>
    <row r="1887" s="691" customFormat="1" ht="15"/>
    <row r="1888" s="691" customFormat="1" ht="15"/>
    <row r="1889" s="691" customFormat="1" ht="15"/>
    <row r="1890" s="691" customFormat="1" ht="15"/>
    <row r="1891" s="691" customFormat="1" ht="15"/>
    <row r="1892" s="691" customFormat="1" ht="15"/>
    <row r="1893" s="691" customFormat="1" ht="15"/>
    <row r="1894" s="691" customFormat="1" ht="15"/>
    <row r="1895" s="691" customFormat="1" ht="15"/>
    <row r="1896" s="691" customFormat="1" ht="15"/>
    <row r="1897" s="691" customFormat="1" ht="15"/>
    <row r="1898" s="691" customFormat="1" ht="15"/>
    <row r="1899" s="691" customFormat="1" ht="15"/>
    <row r="1900" s="691" customFormat="1" ht="15"/>
    <row r="1901" s="691" customFormat="1" ht="15"/>
    <row r="1902" s="691" customFormat="1" ht="15"/>
    <row r="1903" s="691" customFormat="1" ht="15"/>
    <row r="1904" s="691" customFormat="1" ht="15"/>
    <row r="1905" s="691" customFormat="1" ht="15"/>
    <row r="1906" s="691" customFormat="1" ht="15"/>
    <row r="1907" s="691" customFormat="1" ht="15"/>
    <row r="1908" s="691" customFormat="1" ht="15"/>
    <row r="1909" s="691" customFormat="1" ht="15"/>
    <row r="1910" s="691" customFormat="1" ht="15"/>
    <row r="1911" s="691" customFormat="1" ht="15"/>
    <row r="1912" s="691" customFormat="1" ht="15"/>
    <row r="1913" s="691" customFormat="1" ht="15"/>
    <row r="1914" s="691" customFormat="1" ht="15"/>
    <row r="1915" s="691" customFormat="1" ht="15"/>
    <row r="1916" s="691" customFormat="1" ht="15"/>
    <row r="1917" s="691" customFormat="1" ht="15"/>
    <row r="1918" s="691" customFormat="1" ht="15"/>
    <row r="1919" s="691" customFormat="1" ht="15"/>
    <row r="1920" s="691" customFormat="1" ht="15"/>
    <row r="1921" s="691" customFormat="1" ht="15"/>
    <row r="1922" s="691" customFormat="1" ht="15"/>
    <row r="1923" s="691" customFormat="1" ht="15"/>
    <row r="1924" s="691" customFormat="1" ht="15"/>
    <row r="1925" s="691" customFormat="1" ht="15"/>
    <row r="1926" s="691" customFormat="1" ht="15"/>
    <row r="1927" s="691" customFormat="1" ht="15"/>
    <row r="1928" s="691" customFormat="1" ht="15"/>
    <row r="1929" s="691" customFormat="1" ht="15"/>
    <row r="1930" s="691" customFormat="1" ht="15"/>
    <row r="1931" s="691" customFormat="1" ht="15"/>
    <row r="1932" s="691" customFormat="1" ht="15"/>
    <row r="1933" s="691" customFormat="1" ht="15"/>
    <row r="1934" s="691" customFormat="1" ht="15"/>
    <row r="1935" s="691" customFormat="1" ht="15"/>
    <row r="1936" s="691" customFormat="1" ht="15"/>
    <row r="1937" s="691" customFormat="1" ht="15"/>
    <row r="1938" s="691" customFormat="1" ht="15"/>
    <row r="1939" s="691" customFormat="1" ht="15"/>
    <row r="1940" s="691" customFormat="1" ht="15"/>
    <row r="1941" s="691" customFormat="1" ht="15"/>
    <row r="1942" s="691" customFormat="1" ht="15"/>
    <row r="1943" s="691" customFormat="1" ht="15"/>
    <row r="1944" s="691" customFormat="1" ht="15"/>
    <row r="1945" s="691" customFormat="1" ht="15"/>
    <row r="1946" s="691" customFormat="1" ht="15"/>
    <row r="1947" s="691" customFormat="1" ht="15"/>
    <row r="1948" s="691" customFormat="1" ht="15"/>
    <row r="1949" s="691" customFormat="1" ht="15"/>
    <row r="1950" s="691" customFormat="1" ht="15"/>
    <row r="1951" s="691" customFormat="1" ht="15"/>
    <row r="1952" s="691" customFormat="1" ht="15"/>
    <row r="1953" s="691" customFormat="1" ht="15"/>
    <row r="1954" s="691" customFormat="1" ht="15"/>
    <row r="1955" s="691" customFormat="1" ht="15"/>
    <row r="1956" s="691" customFormat="1" ht="15"/>
    <row r="1957" s="691" customFormat="1" ht="15"/>
    <row r="1958" s="691" customFormat="1" ht="15"/>
    <row r="1959" s="691" customFormat="1" ht="15"/>
    <row r="1960" s="691" customFormat="1" ht="15"/>
    <row r="1961" s="691" customFormat="1" ht="15"/>
    <row r="1962" s="691" customFormat="1" ht="15"/>
    <row r="1963" s="691" customFormat="1" ht="15"/>
    <row r="1964" s="691" customFormat="1" ht="15"/>
    <row r="1965" s="691" customFormat="1" ht="15"/>
    <row r="1966" s="691" customFormat="1" ht="15"/>
    <row r="1967" s="691" customFormat="1" ht="15"/>
    <row r="1968" s="691" customFormat="1" ht="15"/>
    <row r="1969" s="691" customFormat="1" ht="15"/>
    <row r="1970" s="691" customFormat="1" ht="15"/>
    <row r="1971" s="691" customFormat="1" ht="15"/>
    <row r="1972" s="691" customFormat="1" ht="15"/>
    <row r="1973" s="691" customFormat="1" ht="15"/>
    <row r="1974" s="691" customFormat="1" ht="15"/>
    <row r="1975" s="691" customFormat="1" ht="15"/>
    <row r="1976" s="691" customFormat="1" ht="15"/>
    <row r="1977" s="691" customFormat="1" ht="15"/>
    <row r="1978" s="691" customFormat="1" ht="15"/>
    <row r="1979" s="691" customFormat="1" ht="15"/>
    <row r="1980" s="691" customFormat="1" ht="15"/>
    <row r="1981" s="691" customFormat="1" ht="15"/>
    <row r="1982" s="691" customFormat="1" ht="15"/>
    <row r="1983" s="691" customFormat="1" ht="15"/>
    <row r="1984" s="691" customFormat="1" ht="15"/>
    <row r="1985" s="691" customFormat="1" ht="15"/>
    <row r="1986" s="691" customFormat="1" ht="15"/>
    <row r="1987" s="691" customFormat="1" ht="15"/>
    <row r="1988" s="691" customFormat="1" ht="15"/>
    <row r="1989" s="691" customFormat="1" ht="15"/>
    <row r="1990" s="691" customFormat="1" ht="15"/>
    <row r="1991" s="691" customFormat="1" ht="15"/>
    <row r="1992" s="691" customFormat="1" ht="15"/>
    <row r="1993" s="691" customFormat="1" ht="15"/>
    <row r="1994" s="691" customFormat="1" ht="15"/>
    <row r="1995" s="691" customFormat="1" ht="15"/>
    <row r="1996" s="691" customFormat="1" ht="15"/>
    <row r="1997" s="691" customFormat="1" ht="15"/>
    <row r="1998" s="691" customFormat="1" ht="15"/>
    <row r="1999" s="691" customFormat="1" ht="15"/>
    <row r="2000" s="691" customFormat="1" ht="15"/>
    <row r="2001" s="691" customFormat="1" ht="15"/>
    <row r="2002" s="691" customFormat="1" ht="15"/>
    <row r="2003" s="691" customFormat="1" ht="15"/>
    <row r="2004" s="691" customFormat="1" ht="15"/>
    <row r="2005" s="691" customFormat="1" ht="15"/>
    <row r="2006" s="691" customFormat="1" ht="15"/>
    <row r="2007" s="691" customFormat="1" ht="15"/>
    <row r="2008" s="691" customFormat="1" ht="15"/>
    <row r="2009" s="691" customFormat="1" ht="15"/>
    <row r="2010" s="691" customFormat="1" ht="15"/>
    <row r="2011" s="691" customFormat="1" ht="15"/>
    <row r="2012" s="691" customFormat="1" ht="15"/>
    <row r="2013" s="691" customFormat="1" ht="15"/>
    <row r="2014" s="691" customFormat="1" ht="15"/>
    <row r="2015" s="691" customFormat="1" ht="15"/>
    <row r="2016" s="691" customFormat="1" ht="15"/>
    <row r="2017" s="691" customFormat="1" ht="15"/>
    <row r="2018" s="691" customFormat="1" ht="15"/>
    <row r="2019" s="691" customFormat="1" ht="15"/>
    <row r="2020" s="691" customFormat="1" ht="15"/>
    <row r="2021" s="691" customFormat="1" ht="15"/>
    <row r="2022" s="691" customFormat="1" ht="15"/>
    <row r="2023" s="691" customFormat="1" ht="15"/>
    <row r="2024" s="691" customFormat="1" ht="15"/>
    <row r="2025" s="691" customFormat="1" ht="15"/>
    <row r="2026" s="691" customFormat="1" ht="15"/>
    <row r="2027" s="691" customFormat="1" ht="15"/>
    <row r="2028" s="691" customFormat="1" ht="15"/>
    <row r="2029" s="691" customFormat="1" ht="15"/>
    <row r="2030" s="691" customFormat="1" ht="15"/>
    <row r="2031" s="691" customFormat="1" ht="15"/>
    <row r="2032" s="691" customFormat="1" ht="15"/>
    <row r="2033" s="691" customFormat="1" ht="15"/>
    <row r="2034" s="691" customFormat="1" ht="15"/>
    <row r="2035" s="691" customFormat="1" ht="15"/>
    <row r="2036" s="691" customFormat="1" ht="15"/>
    <row r="2037" s="691" customFormat="1" ht="15"/>
    <row r="2038" s="691" customFormat="1" ht="15"/>
    <row r="2039" s="691" customFormat="1" ht="15"/>
    <row r="2040" s="691" customFormat="1" ht="15"/>
    <row r="2041" s="691" customFormat="1" ht="15"/>
    <row r="2042" s="691" customFormat="1" ht="15"/>
    <row r="2043" s="691" customFormat="1" ht="15"/>
    <row r="2044" s="691" customFormat="1" ht="15"/>
    <row r="2045" s="691" customFormat="1" ht="15"/>
    <row r="2046" s="691" customFormat="1" ht="15"/>
    <row r="2047" s="691" customFormat="1" ht="15"/>
    <row r="2048" s="691" customFormat="1" ht="15"/>
    <row r="2049" s="691" customFormat="1" ht="15"/>
    <row r="2050" s="691" customFormat="1" ht="15"/>
    <row r="2051" s="691" customFormat="1" ht="15"/>
    <row r="2052" s="691" customFormat="1" ht="15"/>
    <row r="2053" s="691" customFormat="1" ht="15"/>
    <row r="2054" s="691" customFormat="1" ht="15"/>
    <row r="2055" s="691" customFormat="1" ht="15"/>
    <row r="2056" s="691" customFormat="1" ht="15"/>
    <row r="2057" s="691" customFormat="1" ht="15"/>
    <row r="2058" s="691" customFormat="1" ht="15"/>
    <row r="2059" s="691" customFormat="1" ht="15"/>
    <row r="2060" s="691" customFormat="1" ht="15"/>
    <row r="2061" s="691" customFormat="1" ht="15"/>
    <row r="2062" s="691" customFormat="1" ht="15"/>
    <row r="2063" s="691" customFormat="1" ht="15"/>
    <row r="2064" s="691" customFormat="1" ht="15"/>
    <row r="2065" s="691" customFormat="1" ht="15"/>
    <row r="2066" s="691" customFormat="1" ht="15"/>
    <row r="2067" s="691" customFormat="1" ht="15"/>
    <row r="2068" s="691" customFormat="1" ht="15"/>
    <row r="2069" s="691" customFormat="1" ht="15"/>
    <row r="2070" s="691" customFormat="1" ht="15"/>
    <row r="2071" s="691" customFormat="1" ht="15"/>
    <row r="2072" s="691" customFormat="1" ht="15"/>
    <row r="2073" s="691" customFormat="1" ht="15"/>
    <row r="2074" s="691" customFormat="1" ht="15"/>
    <row r="2075" s="691" customFormat="1" ht="15"/>
    <row r="2076" s="691" customFormat="1" ht="15"/>
    <row r="2077" s="691" customFormat="1" ht="15"/>
    <row r="2078" s="691" customFormat="1" ht="15"/>
    <row r="2079" s="691" customFormat="1" ht="15"/>
    <row r="2080" s="691" customFormat="1" ht="15"/>
    <row r="2081" s="691" customFormat="1" ht="15"/>
    <row r="2082" s="691" customFormat="1" ht="15"/>
    <row r="2083" s="691" customFormat="1" ht="15"/>
    <row r="2084" s="691" customFormat="1" ht="15"/>
    <row r="2085" s="691" customFormat="1" ht="15"/>
    <row r="2086" s="691" customFormat="1" ht="15"/>
    <row r="2087" s="691" customFormat="1" ht="15"/>
    <row r="2088" s="691" customFormat="1" ht="15"/>
    <row r="2089" s="691" customFormat="1" ht="15"/>
    <row r="2090" s="691" customFormat="1" ht="15"/>
    <row r="2091" s="691" customFormat="1" ht="15"/>
    <row r="2092" s="691" customFormat="1" ht="15"/>
    <row r="2093" s="691" customFormat="1" ht="15"/>
    <row r="2094" s="691" customFormat="1" ht="15"/>
    <row r="2095" s="691" customFormat="1" ht="15"/>
    <row r="2096" s="691" customFormat="1" ht="15"/>
    <row r="2097" s="691" customFormat="1" ht="15"/>
    <row r="2098" s="691" customFormat="1" ht="15"/>
    <row r="2099" s="691" customFormat="1" ht="15"/>
    <row r="2100" s="691" customFormat="1" ht="15"/>
    <row r="2101" s="691" customFormat="1" ht="15"/>
    <row r="2102" s="691" customFormat="1" ht="15"/>
    <row r="2103" s="691" customFormat="1" ht="15"/>
    <row r="2104" s="691" customFormat="1" ht="15"/>
    <row r="2105" s="691" customFormat="1" ht="15"/>
    <row r="2106" s="691" customFormat="1" ht="15"/>
    <row r="2107" s="691" customFormat="1" ht="15"/>
    <row r="2108" s="691" customFormat="1" ht="15"/>
    <row r="2109" s="691" customFormat="1" ht="15"/>
    <row r="2110" s="691" customFormat="1" ht="15"/>
    <row r="2111" s="691" customFormat="1" ht="15"/>
    <row r="2112" s="691" customFormat="1" ht="15"/>
    <row r="2113" s="691" customFormat="1" ht="15"/>
    <row r="2114" s="691" customFormat="1" ht="15"/>
    <row r="2115" s="691" customFormat="1" ht="15"/>
    <row r="2116" s="691" customFormat="1" ht="15"/>
    <row r="2117" s="691" customFormat="1" ht="15"/>
    <row r="2118" s="691" customFormat="1" ht="15"/>
    <row r="2119" s="691" customFormat="1" ht="15"/>
    <row r="2120" s="691" customFormat="1" ht="15"/>
    <row r="2121" s="691" customFormat="1" ht="15"/>
    <row r="2122" s="691" customFormat="1" ht="15"/>
    <row r="2123" s="691" customFormat="1" ht="15"/>
    <row r="2124" s="691" customFormat="1" ht="15"/>
    <row r="2125" s="691" customFormat="1" ht="15"/>
    <row r="2126" s="691" customFormat="1" ht="15"/>
    <row r="2127" s="691" customFormat="1" ht="15"/>
    <row r="2128" s="691" customFormat="1" ht="15"/>
    <row r="2129" s="691" customFormat="1" ht="15"/>
    <row r="2130" s="691" customFormat="1" ht="15"/>
    <row r="2131" s="691" customFormat="1" ht="15"/>
    <row r="2132" s="691" customFormat="1" ht="15"/>
    <row r="2133" s="691" customFormat="1" ht="15"/>
    <row r="2134" s="691" customFormat="1" ht="15"/>
    <row r="2135" s="691" customFormat="1" ht="15"/>
    <row r="2136" s="691" customFormat="1" ht="15"/>
    <row r="2137" s="691" customFormat="1" ht="15"/>
    <row r="2138" s="691" customFormat="1" ht="15"/>
    <row r="2139" s="691" customFormat="1" ht="15"/>
    <row r="2140" s="691" customFormat="1" ht="15"/>
    <row r="2141" s="691" customFormat="1" ht="15"/>
    <row r="2142" s="691" customFormat="1" ht="15"/>
    <row r="2143" s="691" customFormat="1" ht="15"/>
    <row r="2144" s="691" customFormat="1" ht="15"/>
    <row r="2145" s="691" customFormat="1" ht="15"/>
    <row r="2146" s="691" customFormat="1" ht="15"/>
    <row r="2147" s="691" customFormat="1" ht="15"/>
    <row r="2148" s="691" customFormat="1" ht="15"/>
    <row r="2149" s="691" customFormat="1" ht="15"/>
    <row r="2150" s="691" customFormat="1" ht="15"/>
    <row r="2151" s="691" customFormat="1" ht="15"/>
    <row r="2152" s="691" customFormat="1" ht="15"/>
    <row r="2153" s="691" customFormat="1" ht="15"/>
    <row r="2154" s="691" customFormat="1" ht="15"/>
    <row r="2155" s="691" customFormat="1" ht="15"/>
    <row r="2156" s="691" customFormat="1" ht="15"/>
    <row r="2157" s="691" customFormat="1" ht="15"/>
    <row r="2158" s="691" customFormat="1" ht="15"/>
    <row r="2159" s="691" customFormat="1" ht="15"/>
    <row r="2160" s="691" customFormat="1" ht="15"/>
    <row r="2161" s="691" customFormat="1" ht="15"/>
    <row r="2162" s="691" customFormat="1" ht="15"/>
    <row r="2163" s="691" customFormat="1" ht="15"/>
    <row r="2164" s="691" customFormat="1" ht="15"/>
    <row r="2165" s="691" customFormat="1" ht="15"/>
    <row r="2166" s="691" customFormat="1" ht="15"/>
    <row r="2167" s="691" customFormat="1" ht="15"/>
    <row r="2168" s="691" customFormat="1" ht="15"/>
    <row r="2169" s="691" customFormat="1" ht="15"/>
    <row r="2170" s="691" customFormat="1" ht="15"/>
    <row r="2171" s="691" customFormat="1" ht="15"/>
    <row r="2172" s="691" customFormat="1" ht="15"/>
    <row r="2173" s="691" customFormat="1" ht="15"/>
    <row r="2174" s="691" customFormat="1" ht="15"/>
    <row r="2175" s="691" customFormat="1" ht="15"/>
    <row r="2176" s="691" customFormat="1" ht="15"/>
    <row r="2177" s="691" customFormat="1" ht="15"/>
    <row r="2178" s="691" customFormat="1" ht="15"/>
    <row r="2179" s="691" customFormat="1" ht="15"/>
    <row r="2180" s="691" customFormat="1" ht="15"/>
    <row r="2181" s="691" customFormat="1" ht="15"/>
    <row r="2182" s="691" customFormat="1" ht="15"/>
    <row r="2183" s="691" customFormat="1" ht="15"/>
    <row r="2184" s="691" customFormat="1" ht="15"/>
    <row r="2185" s="691" customFormat="1" ht="15"/>
    <row r="2186" s="691" customFormat="1" ht="15"/>
    <row r="2187" s="691" customFormat="1" ht="15"/>
    <row r="2188" s="691" customFormat="1" ht="15"/>
    <row r="2189" s="691" customFormat="1" ht="15"/>
    <row r="2190" s="691" customFormat="1" ht="15"/>
    <row r="2191" s="691" customFormat="1" ht="15"/>
    <row r="2192" s="691" customFormat="1" ht="15"/>
    <row r="2193" s="691" customFormat="1" ht="15"/>
    <row r="2194" s="691" customFormat="1" ht="15"/>
    <row r="2195" s="691" customFormat="1" ht="15"/>
    <row r="2196" s="691" customFormat="1" ht="15"/>
    <row r="2197" s="691" customFormat="1" ht="15"/>
    <row r="2198" s="691" customFormat="1" ht="15"/>
    <row r="2199" s="691" customFormat="1" ht="15"/>
    <row r="2200" s="691" customFormat="1" ht="15"/>
    <row r="2201" s="691" customFormat="1" ht="15"/>
    <row r="2202" s="691" customFormat="1" ht="15"/>
    <row r="2203" s="691" customFormat="1" ht="15"/>
    <row r="2204" s="691" customFormat="1" ht="15"/>
    <row r="2205" s="691" customFormat="1" ht="15"/>
    <row r="2206" s="691" customFormat="1" ht="15"/>
    <row r="2207" s="691" customFormat="1" ht="15"/>
    <row r="2208" s="691" customFormat="1" ht="15"/>
    <row r="2209" s="691" customFormat="1" ht="15"/>
    <row r="2210" s="691" customFormat="1" ht="15"/>
    <row r="2211" s="691" customFormat="1" ht="15"/>
    <row r="2212" s="691" customFormat="1" ht="15"/>
    <row r="2213" s="691" customFormat="1" ht="15"/>
    <row r="2214" s="691" customFormat="1" ht="15"/>
    <row r="2215" s="691" customFormat="1" ht="15"/>
    <row r="2216" s="691" customFormat="1" ht="15"/>
    <row r="2217" s="691" customFormat="1" ht="15"/>
    <row r="2218" s="691" customFormat="1" ht="15"/>
    <row r="2219" s="691" customFormat="1" ht="15"/>
    <row r="2220" s="691" customFormat="1" ht="15"/>
    <row r="2221" s="691" customFormat="1" ht="15"/>
    <row r="2222" s="691" customFormat="1" ht="15"/>
    <row r="2223" s="691" customFormat="1" ht="15"/>
    <row r="2224" s="691" customFormat="1" ht="15"/>
    <row r="2225" s="691" customFormat="1" ht="15"/>
    <row r="2226" s="691" customFormat="1" ht="15"/>
    <row r="2227" s="691" customFormat="1" ht="15"/>
    <row r="2228" s="691" customFormat="1" ht="15"/>
    <row r="2229" s="691" customFormat="1" ht="15"/>
    <row r="2230" s="691" customFormat="1" ht="15"/>
    <row r="2231" s="691" customFormat="1" ht="15"/>
    <row r="2232" s="691" customFormat="1" ht="15"/>
    <row r="2233" s="691" customFormat="1" ht="15"/>
    <row r="2234" s="691" customFormat="1" ht="15"/>
    <row r="2235" s="691" customFormat="1" ht="15"/>
    <row r="2236" s="691" customFormat="1" ht="15"/>
    <row r="2237" s="691" customFormat="1" ht="15"/>
    <row r="2238" s="691" customFormat="1" ht="15"/>
    <row r="2239" s="691" customFormat="1" ht="15"/>
    <row r="2240" s="691" customFormat="1" ht="15"/>
    <row r="2241" s="691" customFormat="1" ht="15"/>
    <row r="2242" s="691" customFormat="1" ht="15"/>
    <row r="2243" s="691" customFormat="1" ht="15"/>
    <row r="2244" s="691" customFormat="1" ht="15"/>
    <row r="2245" s="691" customFormat="1" ht="15"/>
    <row r="2246" s="691" customFormat="1" ht="15"/>
    <row r="2247" s="691" customFormat="1" ht="15"/>
    <row r="2248" s="691" customFormat="1" ht="15"/>
    <row r="2249" s="691" customFormat="1" ht="15"/>
    <row r="2250" s="691" customFormat="1" ht="15"/>
    <row r="2251" s="691" customFormat="1" ht="15"/>
    <row r="2252" s="691" customFormat="1" ht="15"/>
    <row r="2253" s="691" customFormat="1" ht="15"/>
    <row r="2254" s="691" customFormat="1" ht="15"/>
    <row r="2255" s="691" customFormat="1" ht="15"/>
    <row r="2256" s="691" customFormat="1" ht="15"/>
    <row r="2257" s="691" customFormat="1" ht="15"/>
    <row r="2258" s="691" customFormat="1" ht="15"/>
    <row r="2259" s="691" customFormat="1" ht="15"/>
    <row r="2260" s="691" customFormat="1" ht="15"/>
    <row r="2261" s="691" customFormat="1" ht="15"/>
    <row r="2262" s="691" customFormat="1" ht="15"/>
    <row r="2263" s="691" customFormat="1" ht="15"/>
    <row r="2264" s="691" customFormat="1" ht="15"/>
    <row r="2265" s="691" customFormat="1" ht="15"/>
    <row r="2266" s="691" customFormat="1" ht="15"/>
    <row r="2267" s="691" customFormat="1" ht="15"/>
    <row r="2268" s="691" customFormat="1" ht="15"/>
    <row r="2269" s="691" customFormat="1" ht="15"/>
    <row r="2270" s="691" customFormat="1" ht="15"/>
    <row r="2271" s="691" customFormat="1" ht="15"/>
    <row r="2272" s="691" customFormat="1" ht="15"/>
    <row r="2273" s="691" customFormat="1" ht="15"/>
    <row r="2274" s="691" customFormat="1" ht="15"/>
    <row r="2275" s="691" customFormat="1" ht="15"/>
    <row r="2276" s="691" customFormat="1" ht="15"/>
    <row r="2277" s="691" customFormat="1" ht="15"/>
    <row r="2278" s="691" customFormat="1" ht="15"/>
    <row r="2279" s="691" customFormat="1" ht="15"/>
    <row r="2280" s="691" customFormat="1" ht="15"/>
    <row r="2281" s="691" customFormat="1" ht="15"/>
    <row r="2282" s="691" customFormat="1" ht="15"/>
    <row r="2283" s="691" customFormat="1" ht="15"/>
    <row r="2284" s="691" customFormat="1" ht="15"/>
    <row r="2285" s="691" customFormat="1" ht="15"/>
    <row r="2286" s="691" customFormat="1" ht="15"/>
    <row r="2287" s="691" customFormat="1" ht="15"/>
    <row r="2288" s="691" customFormat="1" ht="15"/>
    <row r="2289" s="691" customFormat="1" ht="15"/>
    <row r="2290" s="691" customFormat="1" ht="15"/>
    <row r="2291" s="691" customFormat="1" ht="15"/>
    <row r="2292" s="691" customFormat="1" ht="15"/>
    <row r="2293" s="691" customFormat="1" ht="15"/>
    <row r="2294" s="691" customFormat="1" ht="15"/>
    <row r="2295" s="691" customFormat="1" ht="15"/>
    <row r="2296" s="691" customFormat="1" ht="15"/>
    <row r="2297" s="691" customFormat="1" ht="15"/>
    <row r="2298" s="691" customFormat="1" ht="15"/>
    <row r="2299" s="691" customFormat="1" ht="15"/>
    <row r="2300" s="691" customFormat="1" ht="15"/>
    <row r="2301" s="691" customFormat="1" ht="15"/>
    <row r="2302" s="691" customFormat="1" ht="15"/>
    <row r="2303" s="691" customFormat="1" ht="15"/>
    <row r="2304" s="691" customFormat="1" ht="15"/>
    <row r="2305" s="691" customFormat="1" ht="15"/>
    <row r="2306" s="691" customFormat="1" ht="15"/>
    <row r="2307" s="691" customFormat="1" ht="15"/>
    <row r="2308" s="691" customFormat="1" ht="15"/>
    <row r="2309" s="691" customFormat="1" ht="15"/>
    <row r="2310" s="691" customFormat="1" ht="15"/>
    <row r="2311" s="691" customFormat="1" ht="15"/>
    <row r="2312" s="691" customFormat="1" ht="15"/>
    <row r="2313" s="691" customFormat="1" ht="15"/>
    <row r="2314" s="691" customFormat="1" ht="15"/>
    <row r="2315" s="691" customFormat="1" ht="15"/>
    <row r="2316" s="691" customFormat="1" ht="15"/>
    <row r="2317" s="691" customFormat="1" ht="15"/>
    <row r="2318" s="691" customFormat="1" ht="15"/>
    <row r="2319" s="691" customFormat="1" ht="15"/>
    <row r="2320" s="691" customFormat="1" ht="15"/>
    <row r="2321" s="691" customFormat="1" ht="15"/>
    <row r="2322" s="691" customFormat="1" ht="15"/>
    <row r="2323" s="691" customFormat="1" ht="15"/>
    <row r="2324" s="691" customFormat="1" ht="15"/>
    <row r="2325" s="691" customFormat="1" ht="15"/>
    <row r="2326" s="691" customFormat="1" ht="15"/>
    <row r="2327" s="691" customFormat="1" ht="15"/>
    <row r="2328" s="691" customFormat="1" ht="15"/>
    <row r="2329" s="691" customFormat="1" ht="15"/>
    <row r="2330" s="691" customFormat="1" ht="15"/>
    <row r="2331" s="691" customFormat="1" ht="15"/>
    <row r="2332" s="691" customFormat="1" ht="15"/>
    <row r="2333" s="691" customFormat="1" ht="15"/>
    <row r="2334" s="691" customFormat="1" ht="15"/>
    <row r="2335" s="691" customFormat="1" ht="15"/>
    <row r="2336" s="691" customFormat="1" ht="15"/>
    <row r="2337" s="691" customFormat="1" ht="15"/>
    <row r="2338" s="691" customFormat="1" ht="15"/>
    <row r="2339" s="691" customFormat="1" ht="15"/>
    <row r="2340" s="691" customFormat="1" ht="15"/>
    <row r="2341" s="691" customFormat="1" ht="15"/>
    <row r="2342" s="691" customFormat="1" ht="15"/>
    <row r="2343" s="691" customFormat="1" ht="15"/>
    <row r="2344" s="691" customFormat="1" ht="15"/>
    <row r="2345" s="691" customFormat="1" ht="15"/>
    <row r="2346" s="691" customFormat="1" ht="15"/>
    <row r="2347" s="691" customFormat="1" ht="15"/>
    <row r="2348" s="691" customFormat="1" ht="15"/>
    <row r="2349" s="691" customFormat="1" ht="15"/>
    <row r="2350" s="691" customFormat="1" ht="15"/>
    <row r="2351" s="691" customFormat="1" ht="15"/>
    <row r="2352" s="691" customFormat="1" ht="15"/>
    <row r="2353" s="691" customFormat="1" ht="15"/>
    <row r="2354" s="691" customFormat="1" ht="15"/>
    <row r="2355" s="691" customFormat="1" ht="15"/>
    <row r="2356" s="691" customFormat="1" ht="15"/>
    <row r="2357" s="691" customFormat="1" ht="15"/>
    <row r="2358" s="691" customFormat="1" ht="15"/>
    <row r="2359" s="691" customFormat="1" ht="15"/>
    <row r="2360" s="691" customFormat="1" ht="15"/>
    <row r="2361" s="691" customFormat="1" ht="15"/>
    <row r="2362" s="691" customFormat="1" ht="15"/>
    <row r="2363" s="691" customFormat="1" ht="15"/>
    <row r="2364" s="691" customFormat="1" ht="15"/>
    <row r="2365" s="691" customFormat="1" ht="15"/>
    <row r="2366" s="691" customFormat="1" ht="15"/>
    <row r="2367" s="691" customFormat="1" ht="15"/>
    <row r="2368" s="691" customFormat="1" ht="15"/>
    <row r="2369" s="691" customFormat="1" ht="15"/>
    <row r="2370" s="691" customFormat="1" ht="15"/>
    <row r="2371" s="691" customFormat="1" ht="15"/>
    <row r="2372" s="691" customFormat="1" ht="15"/>
    <row r="2373" s="691" customFormat="1" ht="15"/>
    <row r="2374" s="691" customFormat="1" ht="15"/>
    <row r="2375" s="691" customFormat="1" ht="15"/>
    <row r="2376" s="691" customFormat="1" ht="15"/>
    <row r="2377" s="691" customFormat="1" ht="15"/>
    <row r="2378" s="691" customFormat="1" ht="15"/>
    <row r="2379" s="691" customFormat="1" ht="15"/>
    <row r="2380" s="691" customFormat="1" ht="15"/>
    <row r="2381" s="691" customFormat="1" ht="15"/>
    <row r="2382" s="691" customFormat="1" ht="15"/>
    <row r="2383" s="691" customFormat="1" ht="15"/>
    <row r="2384" s="691" customFormat="1" ht="15"/>
    <row r="2385" s="691" customFormat="1" ht="15"/>
    <row r="2386" s="691" customFormat="1" ht="15"/>
    <row r="2387" s="691" customFormat="1" ht="15"/>
    <row r="2388" s="691" customFormat="1" ht="15"/>
    <row r="2389" s="691" customFormat="1" ht="15"/>
    <row r="2390" s="691" customFormat="1" ht="15"/>
    <row r="2391" s="691" customFormat="1" ht="15"/>
    <row r="2392" s="691" customFormat="1" ht="15"/>
    <row r="2393" s="691" customFormat="1" ht="15"/>
    <row r="2394" s="691" customFormat="1" ht="15"/>
    <row r="2395" s="691" customFormat="1" ht="15"/>
    <row r="2396" s="691" customFormat="1" ht="15"/>
    <row r="2397" s="691" customFormat="1" ht="15"/>
    <row r="2398" s="691" customFormat="1" ht="15"/>
    <row r="2399" s="691" customFormat="1" ht="15"/>
    <row r="2400" s="691" customFormat="1" ht="15"/>
    <row r="2401" s="691" customFormat="1" ht="15"/>
    <row r="2402" s="691" customFormat="1" ht="15"/>
    <row r="2403" s="691" customFormat="1" ht="15"/>
    <row r="2404" s="691" customFormat="1" ht="15"/>
    <row r="2405" s="691" customFormat="1" ht="15"/>
    <row r="2406" s="691" customFormat="1" ht="15"/>
    <row r="2407" s="691" customFormat="1" ht="15"/>
    <row r="2408" s="691" customFormat="1" ht="15"/>
    <row r="2409" s="691" customFormat="1" ht="15"/>
    <row r="2410" s="691" customFormat="1" ht="15"/>
    <row r="2411" s="691" customFormat="1" ht="15"/>
    <row r="2412" s="691" customFormat="1" ht="15"/>
    <row r="2413" s="691" customFormat="1" ht="15"/>
    <row r="2414" s="691" customFormat="1" ht="15"/>
    <row r="2415" s="691" customFormat="1" ht="15"/>
    <row r="2416" s="691" customFormat="1" ht="15"/>
    <row r="2417" s="691" customFormat="1" ht="15"/>
    <row r="2418" s="691" customFormat="1" ht="15"/>
    <row r="2419" s="691" customFormat="1" ht="15"/>
    <row r="2420" s="691" customFormat="1" ht="15"/>
    <row r="2421" s="691" customFormat="1" ht="15"/>
    <row r="2422" s="691" customFormat="1" ht="15"/>
    <row r="2423" s="691" customFormat="1" ht="15"/>
    <row r="2424" s="691" customFormat="1" ht="15"/>
    <row r="2425" s="691" customFormat="1" ht="15"/>
    <row r="2426" s="691" customFormat="1" ht="15"/>
    <row r="2427" s="691" customFormat="1" ht="15"/>
    <row r="2428" s="691" customFormat="1" ht="15"/>
    <row r="2429" s="691" customFormat="1" ht="15"/>
    <row r="2430" s="691" customFormat="1" ht="15"/>
    <row r="2431" s="691" customFormat="1" ht="15"/>
    <row r="2432" s="691" customFormat="1" ht="15"/>
    <row r="2433" s="691" customFormat="1" ht="15"/>
    <row r="2434" s="691" customFormat="1" ht="15"/>
    <row r="2435" s="691" customFormat="1" ht="15"/>
    <row r="2436" s="691" customFormat="1" ht="15"/>
    <row r="2437" s="691" customFormat="1" ht="15"/>
    <row r="2438" s="691" customFormat="1" ht="15"/>
    <row r="2439" s="691" customFormat="1" ht="15"/>
    <row r="2440" s="691" customFormat="1" ht="15"/>
    <row r="2441" s="691" customFormat="1" ht="15"/>
    <row r="2442" s="691" customFormat="1" ht="15"/>
    <row r="2443" s="691" customFormat="1" ht="15"/>
    <row r="2444" s="691" customFormat="1" ht="15"/>
    <row r="2445" s="691" customFormat="1" ht="15"/>
    <row r="2446" s="691" customFormat="1" ht="15"/>
    <row r="2447" s="691" customFormat="1" ht="15"/>
    <row r="2448" s="691" customFormat="1" ht="15"/>
    <row r="2449" s="691" customFormat="1" ht="15"/>
    <row r="2450" s="691" customFormat="1" ht="15"/>
    <row r="2451" s="691" customFormat="1" ht="15"/>
    <row r="2452" s="691" customFormat="1" ht="15"/>
    <row r="2453" s="691" customFormat="1" ht="15"/>
    <row r="2454" s="691" customFormat="1" ht="15"/>
    <row r="2455" s="691" customFormat="1" ht="15"/>
    <row r="2456" s="691" customFormat="1" ht="15"/>
    <row r="2457" s="691" customFormat="1" ht="15"/>
    <row r="2458" s="691" customFormat="1" ht="15"/>
    <row r="2459" s="691" customFormat="1" ht="15"/>
    <row r="2460" s="691" customFormat="1" ht="15"/>
    <row r="2461" s="691" customFormat="1" ht="15"/>
    <row r="2462" s="691" customFormat="1" ht="15"/>
    <row r="2463" s="691" customFormat="1" ht="15"/>
    <row r="2464" s="691" customFormat="1" ht="15"/>
    <row r="2465" s="691" customFormat="1" ht="15"/>
    <row r="2466" s="691" customFormat="1" ht="15"/>
    <row r="2467" s="691" customFormat="1" ht="15"/>
    <row r="2468" s="691" customFormat="1" ht="15"/>
    <row r="2469" s="691" customFormat="1" ht="15"/>
    <row r="2470" s="691" customFormat="1" ht="15"/>
    <row r="2471" s="691" customFormat="1" ht="15"/>
    <row r="2472" s="691" customFormat="1" ht="15"/>
    <row r="2473" s="691" customFormat="1" ht="15"/>
    <row r="2474" s="691" customFormat="1" ht="15"/>
    <row r="2475" s="691" customFormat="1" ht="15"/>
    <row r="2476" s="691" customFormat="1" ht="15"/>
    <row r="2477" s="691" customFormat="1" ht="15"/>
    <row r="2478" s="691" customFormat="1" ht="15"/>
    <row r="2479" s="691" customFormat="1" ht="15"/>
    <row r="2480" s="691" customFormat="1" ht="15"/>
    <row r="2481" s="691" customFormat="1" ht="15"/>
    <row r="2482" s="691" customFormat="1" ht="15"/>
    <row r="2483" s="691" customFormat="1" ht="15"/>
    <row r="2484" s="691" customFormat="1" ht="15"/>
    <row r="2485" s="691" customFormat="1" ht="15"/>
    <row r="2486" s="691" customFormat="1" ht="15"/>
    <row r="2487" s="691" customFormat="1" ht="15"/>
    <row r="2488" s="691" customFormat="1" ht="15"/>
    <row r="2489" s="691" customFormat="1" ht="15"/>
    <row r="2490" s="691" customFormat="1" ht="15"/>
    <row r="2491" s="691" customFormat="1" ht="15"/>
    <row r="2492" s="691" customFormat="1" ht="15"/>
    <row r="2493" s="691" customFormat="1" ht="15"/>
    <row r="2494" s="691" customFormat="1" ht="15"/>
    <row r="2495" s="691" customFormat="1" ht="15"/>
    <row r="2496" s="691" customFormat="1" ht="15"/>
    <row r="2497" s="691" customFormat="1" ht="15"/>
    <row r="2498" s="691" customFormat="1" ht="15"/>
    <row r="2499" s="691" customFormat="1" ht="15"/>
    <row r="2500" s="691" customFormat="1" ht="15"/>
    <row r="2501" s="691" customFormat="1" ht="15"/>
    <row r="2502" s="691" customFormat="1" ht="15"/>
    <row r="2503" s="691" customFormat="1" ht="15"/>
    <row r="2504" s="691" customFormat="1" ht="15"/>
    <row r="2505" s="691" customFormat="1" ht="15"/>
    <row r="2506" s="691" customFormat="1" ht="15"/>
    <row r="2507" s="691" customFormat="1" ht="15"/>
    <row r="2508" s="691" customFormat="1" ht="15"/>
    <row r="2509" s="691" customFormat="1" ht="15"/>
    <row r="2510" s="691" customFormat="1" ht="15"/>
    <row r="2511" s="691" customFormat="1" ht="15"/>
    <row r="2512" s="691" customFormat="1" ht="15"/>
    <row r="2513" s="691" customFormat="1" ht="15"/>
    <row r="2514" s="691" customFormat="1" ht="15"/>
    <row r="2515" s="691" customFormat="1" ht="15"/>
    <row r="2516" s="691" customFormat="1" ht="15"/>
    <row r="2517" s="691" customFormat="1" ht="15"/>
    <row r="2518" s="691" customFormat="1" ht="15"/>
    <row r="2519" s="691" customFormat="1" ht="15"/>
    <row r="2520" s="691" customFormat="1" ht="15"/>
    <row r="2521" s="691" customFormat="1" ht="15"/>
    <row r="2522" s="691" customFormat="1" ht="15"/>
    <row r="2523" s="691" customFormat="1" ht="15"/>
    <row r="2524" s="691" customFormat="1" ht="15"/>
    <row r="2525" s="691" customFormat="1" ht="15"/>
    <row r="2526" s="691" customFormat="1" ht="15"/>
    <row r="2527" s="691" customFormat="1" ht="15"/>
    <row r="2528" s="691" customFormat="1" ht="15"/>
    <row r="2529" s="691" customFormat="1" ht="15"/>
    <row r="2530" s="691" customFormat="1" ht="15"/>
    <row r="2531" s="691" customFormat="1" ht="15"/>
    <row r="2532" s="691" customFormat="1" ht="15"/>
    <row r="2533" s="691" customFormat="1" ht="15"/>
    <row r="2534" s="691" customFormat="1" ht="15"/>
    <row r="2535" s="691" customFormat="1" ht="15"/>
    <row r="2536" s="691" customFormat="1" ht="15"/>
    <row r="2537" s="691" customFormat="1" ht="15"/>
    <row r="2538" s="691" customFormat="1" ht="15"/>
    <row r="2539" s="691" customFormat="1" ht="15"/>
    <row r="2540" s="691" customFormat="1" ht="15"/>
    <row r="2541" s="691" customFormat="1" ht="15"/>
    <row r="2542" s="691" customFormat="1" ht="15"/>
    <row r="2543" s="691" customFormat="1" ht="15"/>
    <row r="2544" s="691" customFormat="1" ht="15"/>
    <row r="2545" s="691" customFormat="1" ht="15"/>
    <row r="2546" s="691" customFormat="1" ht="15"/>
    <row r="2547" s="691" customFormat="1" ht="15"/>
    <row r="2548" s="691" customFormat="1" ht="15"/>
    <row r="2549" s="691" customFormat="1" ht="15"/>
    <row r="2550" s="691" customFormat="1" ht="15"/>
    <row r="2551" s="691" customFormat="1" ht="15"/>
    <row r="2552" s="691" customFormat="1" ht="15"/>
    <row r="2553" s="691" customFormat="1" ht="15"/>
    <row r="2554" s="691" customFormat="1" ht="15"/>
    <row r="2555" s="691" customFormat="1" ht="15"/>
    <row r="2556" s="691" customFormat="1" ht="15"/>
    <row r="2557" s="691" customFormat="1" ht="15"/>
    <row r="2558" s="691" customFormat="1" ht="15"/>
    <row r="2559" s="691" customFormat="1" ht="15"/>
    <row r="2560" s="691" customFormat="1" ht="15"/>
    <row r="2561" s="691" customFormat="1" ht="15"/>
    <row r="2562" s="691" customFormat="1" ht="15"/>
    <row r="2563" s="691" customFormat="1" ht="15"/>
    <row r="2564" s="691" customFormat="1" ht="15"/>
    <row r="2565" s="691" customFormat="1" ht="15"/>
    <row r="2566" s="691" customFormat="1" ht="15"/>
    <row r="2567" s="691" customFormat="1" ht="15"/>
    <row r="2568" s="691" customFormat="1" ht="15"/>
    <row r="2569" s="691" customFormat="1" ht="15"/>
    <row r="2570" s="691" customFormat="1" ht="15"/>
    <row r="2571" s="691" customFormat="1" ht="15"/>
    <row r="2572" s="691" customFormat="1" ht="15"/>
    <row r="2573" s="691" customFormat="1" ht="15"/>
    <row r="2574" s="691" customFormat="1" ht="15"/>
    <row r="2575" s="691" customFormat="1" ht="15"/>
    <row r="2576" s="691" customFormat="1" ht="15"/>
    <row r="2577" s="691" customFormat="1" ht="15"/>
    <row r="2578" s="691" customFormat="1" ht="15"/>
    <row r="2579" s="691" customFormat="1" ht="15"/>
    <row r="2580" s="691" customFormat="1" ht="15"/>
    <row r="2581" s="691" customFormat="1" ht="15"/>
    <row r="2582" s="691" customFormat="1" ht="15"/>
    <row r="2583" s="691" customFormat="1" ht="15"/>
    <row r="2584" s="691" customFormat="1" ht="15"/>
    <row r="2585" s="691" customFormat="1" ht="15"/>
    <row r="2586" s="691" customFormat="1" ht="15"/>
    <row r="2587" s="691" customFormat="1" ht="15"/>
    <row r="2588" s="691" customFormat="1" ht="15"/>
    <row r="2589" s="691" customFormat="1" ht="15"/>
    <row r="2590" s="691" customFormat="1" ht="15"/>
    <row r="2591" s="691" customFormat="1" ht="15"/>
    <row r="2592" s="691" customFormat="1" ht="15"/>
    <row r="2593" s="691" customFormat="1" ht="15"/>
    <row r="2594" s="691" customFormat="1" ht="15"/>
    <row r="2595" s="691" customFormat="1" ht="15"/>
    <row r="2596" s="691" customFormat="1" ht="15"/>
    <row r="2597" s="691" customFormat="1" ht="15"/>
    <row r="2598" s="691" customFormat="1" ht="15"/>
    <row r="2599" s="691" customFormat="1" ht="15"/>
    <row r="2600" s="691" customFormat="1" ht="15"/>
    <row r="2601" s="691" customFormat="1" ht="15"/>
    <row r="2602" s="691" customFormat="1" ht="15"/>
    <row r="2603" s="691" customFormat="1" ht="15"/>
    <row r="2604" s="691" customFormat="1" ht="15"/>
    <row r="2605" s="691" customFormat="1" ht="15"/>
    <row r="2606" s="691" customFormat="1" ht="15"/>
    <row r="2607" s="691" customFormat="1" ht="15"/>
    <row r="2608" s="691" customFormat="1" ht="15"/>
    <row r="2609" s="691" customFormat="1" ht="15"/>
    <row r="2610" s="691" customFormat="1" ht="15"/>
    <row r="2611" s="691" customFormat="1" ht="15"/>
    <row r="2612" s="691" customFormat="1" ht="15"/>
    <row r="2613" s="691" customFormat="1" ht="15"/>
    <row r="2614" s="691" customFormat="1" ht="15"/>
    <row r="2615" s="691" customFormat="1" ht="15"/>
    <row r="2616" s="691" customFormat="1" ht="15"/>
    <row r="2617" s="691" customFormat="1" ht="15"/>
    <row r="2618" s="691" customFormat="1" ht="15"/>
    <row r="2619" s="691" customFormat="1" ht="15"/>
    <row r="2620" s="691" customFormat="1" ht="15"/>
    <row r="2621" s="691" customFormat="1" ht="15"/>
    <row r="2622" s="691" customFormat="1" ht="15"/>
    <row r="2623" s="691" customFormat="1" ht="15"/>
    <row r="2624" s="691" customFormat="1" ht="15"/>
    <row r="2625" s="691" customFormat="1" ht="15"/>
    <row r="2626" s="691" customFormat="1" ht="15"/>
    <row r="2627" s="691" customFormat="1" ht="15"/>
    <row r="2628" s="691" customFormat="1" ht="15"/>
    <row r="2629" s="691" customFormat="1" ht="15"/>
    <row r="2630" s="691" customFormat="1" ht="15"/>
    <row r="2631" s="691" customFormat="1" ht="15"/>
    <row r="2632" s="691" customFormat="1" ht="15"/>
    <row r="2633" s="691" customFormat="1" ht="15"/>
    <row r="2634" s="691" customFormat="1" ht="15"/>
    <row r="2635" s="691" customFormat="1" ht="15"/>
    <row r="2636" s="691" customFormat="1" ht="15"/>
    <row r="2637" s="691" customFormat="1" ht="15"/>
    <row r="2638" s="691" customFormat="1" ht="15"/>
    <row r="2639" s="691" customFormat="1" ht="15"/>
    <row r="2640" s="691" customFormat="1" ht="15"/>
    <row r="2641" s="691" customFormat="1" ht="15"/>
    <row r="2642" s="691" customFormat="1" ht="15"/>
    <row r="2643" s="691" customFormat="1" ht="15"/>
    <row r="2644" s="691" customFormat="1" ht="15"/>
    <row r="2645" s="691" customFormat="1" ht="15"/>
    <row r="2646" s="691" customFormat="1" ht="15"/>
    <row r="2647" s="691" customFormat="1" ht="15"/>
    <row r="2648" s="691" customFormat="1" ht="15"/>
    <row r="2649" s="691" customFormat="1" ht="15"/>
    <row r="2650" s="691" customFormat="1" ht="15"/>
    <row r="2651" s="691" customFormat="1" ht="15"/>
    <row r="2652" s="691" customFormat="1" ht="15"/>
    <row r="2653" s="691" customFormat="1" ht="15"/>
    <row r="2654" s="691" customFormat="1" ht="15"/>
    <row r="2655" s="691" customFormat="1" ht="15"/>
    <row r="2656" s="691" customFormat="1" ht="15"/>
    <row r="2657" s="691" customFormat="1" ht="15"/>
    <row r="2658" s="691" customFormat="1" ht="15"/>
    <row r="2659" s="691" customFormat="1" ht="15"/>
    <row r="2660" s="691" customFormat="1" ht="15"/>
    <row r="2661" s="691" customFormat="1" ht="15"/>
    <row r="2662" s="691" customFormat="1" ht="15"/>
    <row r="2663" s="691" customFormat="1" ht="15"/>
    <row r="2664" s="691" customFormat="1" ht="15"/>
    <row r="2665" s="691" customFormat="1" ht="15"/>
    <row r="2666" s="691" customFormat="1" ht="15"/>
    <row r="2667" s="691" customFormat="1" ht="15"/>
    <row r="2668" s="691" customFormat="1" ht="15"/>
    <row r="2669" s="691" customFormat="1" ht="15"/>
    <row r="2670" s="691" customFormat="1" ht="15"/>
    <row r="2671" s="691" customFormat="1" ht="15"/>
    <row r="2672" s="691" customFormat="1" ht="15"/>
    <row r="2673" s="691" customFormat="1" ht="15"/>
    <row r="2674" s="691" customFormat="1" ht="15"/>
    <row r="2675" s="691" customFormat="1" ht="15"/>
    <row r="2676" s="691" customFormat="1" ht="15"/>
    <row r="2677" s="691" customFormat="1" ht="15"/>
    <row r="2678" s="691" customFormat="1" ht="15"/>
    <row r="2679" s="691" customFormat="1" ht="15"/>
    <row r="2680" s="691" customFormat="1" ht="15"/>
    <row r="2681" s="691" customFormat="1" ht="15"/>
    <row r="2682" s="691" customFormat="1" ht="15"/>
    <row r="2683" s="691" customFormat="1" ht="15"/>
    <row r="2684" s="691" customFormat="1" ht="15"/>
    <row r="2685" s="691" customFormat="1" ht="15"/>
    <row r="2686" s="691" customFormat="1" ht="15"/>
    <row r="2687" s="691" customFormat="1" ht="15"/>
    <row r="2688" s="691" customFormat="1" ht="15"/>
    <row r="2689" s="691" customFormat="1" ht="15"/>
    <row r="2690" s="691" customFormat="1" ht="15"/>
    <row r="2691" s="691" customFormat="1" ht="15"/>
    <row r="2692" s="691" customFormat="1" ht="15"/>
    <row r="2693" s="691" customFormat="1" ht="15"/>
    <row r="2694" s="691" customFormat="1" ht="15"/>
    <row r="2695" s="691" customFormat="1" ht="15"/>
    <row r="2696" s="691" customFormat="1" ht="15"/>
    <row r="2697" s="691" customFormat="1" ht="15"/>
    <row r="2698" s="691" customFormat="1" ht="15"/>
    <row r="2699" s="691" customFormat="1" ht="15"/>
    <row r="2700" s="691" customFormat="1" ht="15"/>
    <row r="2701" s="691" customFormat="1" ht="15"/>
    <row r="2702" s="691" customFormat="1" ht="15"/>
    <row r="2703" s="691" customFormat="1" ht="15"/>
    <row r="2704" s="691" customFormat="1" ht="15"/>
    <row r="2705" s="691" customFormat="1" ht="15"/>
    <row r="2706" s="691" customFormat="1" ht="15"/>
    <row r="2707" s="691" customFormat="1" ht="15"/>
    <row r="2708" s="691" customFormat="1" ht="15"/>
    <row r="2709" s="691" customFormat="1" ht="15"/>
    <row r="2710" s="691" customFormat="1" ht="15"/>
    <row r="2711" s="691" customFormat="1" ht="15"/>
    <row r="2712" s="691" customFormat="1" ht="15"/>
    <row r="2713" s="691" customFormat="1" ht="15"/>
    <row r="2714" s="691" customFormat="1" ht="15"/>
    <row r="2715" s="691" customFormat="1" ht="15"/>
    <row r="2716" s="691" customFormat="1" ht="15"/>
    <row r="2717" s="691" customFormat="1" ht="15"/>
    <row r="2718" s="691" customFormat="1" ht="15"/>
    <row r="2719" s="691" customFormat="1" ht="15"/>
    <row r="2720" s="691" customFormat="1" ht="15"/>
    <row r="2721" s="691" customFormat="1" ht="15"/>
    <row r="2722" s="691" customFormat="1" ht="15"/>
    <row r="2723" s="691" customFormat="1" ht="15"/>
    <row r="2724" s="691" customFormat="1" ht="15"/>
    <row r="2725" s="691" customFormat="1" ht="15"/>
    <row r="2726" s="691" customFormat="1" ht="15"/>
    <row r="2727" s="691" customFormat="1" ht="15"/>
    <row r="2728" s="691" customFormat="1" ht="15"/>
    <row r="2729" s="691" customFormat="1" ht="15"/>
    <row r="2730" s="691" customFormat="1" ht="15"/>
    <row r="2731" s="691" customFormat="1" ht="15"/>
    <row r="2732" s="691" customFormat="1" ht="15"/>
    <row r="2733" s="691" customFormat="1" ht="15"/>
    <row r="2734" s="691" customFormat="1" ht="15"/>
    <row r="2735" s="691" customFormat="1" ht="15"/>
    <row r="2736" s="691" customFormat="1" ht="15"/>
    <row r="2737" s="691" customFormat="1" ht="15"/>
    <row r="2738" s="691" customFormat="1" ht="15"/>
    <row r="2739" s="691" customFormat="1" ht="15"/>
    <row r="2740" s="691" customFormat="1" ht="15"/>
    <row r="2741" s="691" customFormat="1" ht="15"/>
    <row r="2742" s="691" customFormat="1" ht="15"/>
    <row r="2743" s="691" customFormat="1" ht="15"/>
    <row r="2744" s="691" customFormat="1" ht="15"/>
    <row r="2745" s="691" customFormat="1" ht="15"/>
    <row r="2746" s="691" customFormat="1" ht="15"/>
    <row r="2747" s="691" customFormat="1" ht="15"/>
    <row r="2748" s="691" customFormat="1" ht="15"/>
    <row r="2749" s="691" customFormat="1" ht="15"/>
    <row r="2750" s="691" customFormat="1" ht="15"/>
    <row r="2751" s="691" customFormat="1" ht="15"/>
    <row r="2752" s="691" customFormat="1" ht="15"/>
    <row r="2753" s="691" customFormat="1" ht="15"/>
    <row r="2754" s="691" customFormat="1" ht="15"/>
    <row r="2755" s="691" customFormat="1" ht="15"/>
    <row r="2756" s="691" customFormat="1" ht="15"/>
    <row r="2757" s="691" customFormat="1" ht="15"/>
    <row r="2758" s="691" customFormat="1" ht="15"/>
    <row r="2759" s="691" customFormat="1" ht="15"/>
    <row r="2760" s="691" customFormat="1" ht="15"/>
    <row r="2761" s="691" customFormat="1" ht="15"/>
    <row r="2762" s="691" customFormat="1" ht="15"/>
    <row r="2763" s="691" customFormat="1" ht="15"/>
    <row r="2764" s="691" customFormat="1" ht="15"/>
    <row r="2765" s="691" customFormat="1" ht="15"/>
    <row r="2766" s="691" customFormat="1" ht="15"/>
    <row r="2767" s="691" customFormat="1" ht="15"/>
    <row r="2768" s="691" customFormat="1" ht="15"/>
    <row r="2769" s="691" customFormat="1" ht="15"/>
    <row r="2770" s="691" customFormat="1" ht="15"/>
    <row r="2771" s="691" customFormat="1" ht="15"/>
    <row r="2772" s="691" customFormat="1" ht="15"/>
    <row r="2773" s="691" customFormat="1" ht="15"/>
    <row r="2774" s="691" customFormat="1" ht="15"/>
    <row r="2775" s="691" customFormat="1" ht="15"/>
    <row r="2776" s="691" customFormat="1" ht="15"/>
    <row r="2777" s="691" customFormat="1" ht="15"/>
    <row r="2778" s="691" customFormat="1" ht="15"/>
    <row r="2779" s="691" customFormat="1" ht="15"/>
    <row r="2780" s="691" customFormat="1" ht="15"/>
    <row r="2781" s="691" customFormat="1" ht="15"/>
    <row r="2782" s="691" customFormat="1" ht="15"/>
    <row r="2783" s="691" customFormat="1" ht="15"/>
    <row r="2784" s="691" customFormat="1" ht="15"/>
    <row r="2785" s="691" customFormat="1" ht="15"/>
    <row r="2786" s="691" customFormat="1" ht="15"/>
    <row r="2787" s="691" customFormat="1" ht="15"/>
    <row r="2788" s="691" customFormat="1" ht="15"/>
    <row r="2789" s="691" customFormat="1" ht="15"/>
    <row r="2790" s="691" customFormat="1" ht="15"/>
    <row r="2791" s="691" customFormat="1" ht="15"/>
    <row r="2792" s="691" customFormat="1" ht="15"/>
    <row r="2793" s="691" customFormat="1" ht="15"/>
    <row r="2794" s="691" customFormat="1" ht="15"/>
    <row r="2795" s="691" customFormat="1" ht="15"/>
    <row r="2796" s="691" customFormat="1" ht="15"/>
    <row r="2797" s="691" customFormat="1" ht="15"/>
    <row r="2798" s="691" customFormat="1" ht="15"/>
    <row r="2799" s="691" customFormat="1" ht="15"/>
    <row r="2800" s="691" customFormat="1" ht="15"/>
    <row r="2801" s="691" customFormat="1" ht="15"/>
    <row r="2802" s="691" customFormat="1" ht="15"/>
    <row r="2803" s="691" customFormat="1" ht="15"/>
    <row r="2804" s="691" customFormat="1" ht="15"/>
    <row r="2805" s="691" customFormat="1" ht="15"/>
    <row r="2806" s="691" customFormat="1" ht="15"/>
    <row r="2807" s="691" customFormat="1" ht="15"/>
    <row r="2808" s="691" customFormat="1" ht="15"/>
    <row r="2809" s="691" customFormat="1" ht="15"/>
    <row r="2810" s="691" customFormat="1" ht="15"/>
    <row r="2811" s="691" customFormat="1" ht="15"/>
    <row r="2812" s="691" customFormat="1" ht="15"/>
    <row r="2813" s="691" customFormat="1" ht="15"/>
    <row r="2814" s="691" customFormat="1" ht="15"/>
    <row r="2815" s="691" customFormat="1" ht="15"/>
    <row r="2816" s="691" customFormat="1" ht="15"/>
    <row r="2817" s="691" customFormat="1" ht="15"/>
    <row r="2818" s="691" customFormat="1" ht="15"/>
    <row r="2819" s="691" customFormat="1" ht="15"/>
    <row r="2820" s="691" customFormat="1" ht="15"/>
    <row r="2821" s="691" customFormat="1" ht="15"/>
    <row r="2822" s="691" customFormat="1" ht="15"/>
    <row r="2823" s="691" customFormat="1" ht="15"/>
    <row r="2824" s="691" customFormat="1" ht="15"/>
    <row r="2825" s="691" customFormat="1" ht="15"/>
    <row r="2826" s="691" customFormat="1" ht="15"/>
    <row r="2827" s="691" customFormat="1" ht="15"/>
    <row r="2828" s="691" customFormat="1" ht="15"/>
    <row r="2829" s="691" customFormat="1" ht="15"/>
    <row r="2830" s="691" customFormat="1" ht="15"/>
    <row r="2831" s="691" customFormat="1" ht="15"/>
    <row r="2832" s="691" customFormat="1" ht="15"/>
    <row r="2833" s="691" customFormat="1" ht="15"/>
    <row r="2834" s="691" customFormat="1" ht="15"/>
    <row r="2835" s="691" customFormat="1" ht="15"/>
    <row r="2836" s="691" customFormat="1" ht="15"/>
    <row r="2837" s="691" customFormat="1" ht="15"/>
    <row r="2838" s="691" customFormat="1" ht="15"/>
    <row r="2839" s="691" customFormat="1" ht="15"/>
    <row r="2840" s="691" customFormat="1" ht="15"/>
    <row r="2841" s="691" customFormat="1" ht="15"/>
    <row r="2842" s="691" customFormat="1" ht="15"/>
    <row r="2843" s="691" customFormat="1" ht="15"/>
    <row r="2844" s="691" customFormat="1" ht="15"/>
    <row r="2845" s="691" customFormat="1" ht="15"/>
    <row r="2846" s="691" customFormat="1" ht="15"/>
    <row r="2847" s="691" customFormat="1" ht="15"/>
    <row r="2848" s="691" customFormat="1" ht="15"/>
    <row r="2849" s="691" customFormat="1" ht="15"/>
    <row r="2850" s="691" customFormat="1" ht="15"/>
    <row r="2851" s="691" customFormat="1" ht="15"/>
    <row r="2852" s="691" customFormat="1" ht="15"/>
    <row r="2853" s="691" customFormat="1" ht="15"/>
    <row r="2854" s="691" customFormat="1" ht="15"/>
    <row r="2855" s="691" customFormat="1" ht="15"/>
    <row r="2856" s="691" customFormat="1" ht="15"/>
    <row r="2857" s="691" customFormat="1" ht="15"/>
    <row r="2858" s="691" customFormat="1" ht="15"/>
    <row r="2859" s="691" customFormat="1" ht="15"/>
    <row r="2860" s="691" customFormat="1" ht="15"/>
    <row r="2861" s="691" customFormat="1" ht="15"/>
    <row r="2862" s="691" customFormat="1" ht="15"/>
    <row r="2863" s="691" customFormat="1" ht="15"/>
    <row r="2864" s="691" customFormat="1" ht="15"/>
    <row r="2865" s="691" customFormat="1" ht="15"/>
    <row r="2866" s="691" customFormat="1" ht="15"/>
    <row r="2867" s="691" customFormat="1" ht="15"/>
    <row r="2868" s="691" customFormat="1" ht="15"/>
    <row r="2869" s="691" customFormat="1" ht="15"/>
    <row r="2870" s="691" customFormat="1" ht="15"/>
    <row r="2871" s="691" customFormat="1" ht="15"/>
    <row r="2872" s="691" customFormat="1" ht="15"/>
    <row r="2873" s="691" customFormat="1" ht="15"/>
    <row r="2874" s="691" customFormat="1" ht="15"/>
    <row r="2875" s="691" customFormat="1" ht="15"/>
    <row r="2876" s="691" customFormat="1" ht="15"/>
    <row r="2877" s="691" customFormat="1" ht="15"/>
    <row r="2878" s="691" customFormat="1" ht="15"/>
    <row r="2879" s="691" customFormat="1" ht="15"/>
    <row r="2880" s="691" customFormat="1" ht="15"/>
    <row r="2881" s="691" customFormat="1" ht="15"/>
    <row r="2882" s="691" customFormat="1" ht="15"/>
    <row r="2883" s="691" customFormat="1" ht="15"/>
    <row r="2884" s="691" customFormat="1" ht="15"/>
    <row r="2885" s="691" customFormat="1" ht="15"/>
    <row r="2886" s="691" customFormat="1" ht="15"/>
    <row r="2887" s="691" customFormat="1" ht="15"/>
    <row r="2888" s="691" customFormat="1" ht="15"/>
    <row r="2889" s="691" customFormat="1" ht="15"/>
    <row r="2890" s="691" customFormat="1" ht="15"/>
    <row r="2891" s="691" customFormat="1" ht="15"/>
    <row r="2892" s="691" customFormat="1" ht="15"/>
    <row r="2893" s="691" customFormat="1" ht="15"/>
    <row r="2894" s="691" customFormat="1" ht="15"/>
    <row r="2895" s="691" customFormat="1" ht="15"/>
    <row r="2896" s="691" customFormat="1" ht="15"/>
    <row r="2897" s="691" customFormat="1" ht="15"/>
    <row r="2898" s="691" customFormat="1" ht="15"/>
    <row r="2899" s="691" customFormat="1" ht="15"/>
    <row r="2900" s="691" customFormat="1" ht="15"/>
    <row r="2901" s="691" customFormat="1" ht="15"/>
    <row r="2902" s="691" customFormat="1" ht="15"/>
    <row r="2903" s="691" customFormat="1" ht="15"/>
    <row r="2904" s="691" customFormat="1" ht="15"/>
    <row r="2905" s="691" customFormat="1" ht="15"/>
    <row r="2906" s="691" customFormat="1" ht="15"/>
    <row r="2907" s="691" customFormat="1" ht="15"/>
    <row r="2908" s="691" customFormat="1" ht="15"/>
    <row r="2909" s="691" customFormat="1" ht="15"/>
    <row r="2910" s="691" customFormat="1" ht="15"/>
    <row r="2911" s="691" customFormat="1" ht="15"/>
    <row r="2912" s="691" customFormat="1" ht="15"/>
    <row r="2913" s="691" customFormat="1" ht="15"/>
    <row r="2914" s="691" customFormat="1" ht="15"/>
    <row r="2915" s="691" customFormat="1" ht="15"/>
    <row r="2916" s="691" customFormat="1" ht="15"/>
    <row r="2917" s="691" customFormat="1" ht="15"/>
    <row r="2918" s="691" customFormat="1" ht="15"/>
    <row r="2919" s="691" customFormat="1" ht="15"/>
    <row r="2920" s="691" customFormat="1" ht="15"/>
    <row r="2921" s="691" customFormat="1" ht="15"/>
    <row r="2922" s="691" customFormat="1" ht="15"/>
    <row r="2923" s="691" customFormat="1" ht="15"/>
    <row r="2924" s="691" customFormat="1" ht="15"/>
    <row r="2925" s="691" customFormat="1" ht="15"/>
    <row r="2926" s="691" customFormat="1" ht="15"/>
    <row r="2927" s="691" customFormat="1" ht="15"/>
    <row r="2928" s="691" customFormat="1" ht="15"/>
    <row r="2929" s="691" customFormat="1" ht="15"/>
    <row r="2930" s="691" customFormat="1" ht="15"/>
    <row r="2931" s="691" customFormat="1" ht="15"/>
    <row r="2932" s="691" customFormat="1" ht="15"/>
    <row r="2933" s="691" customFormat="1" ht="15"/>
    <row r="2934" s="691" customFormat="1" ht="15"/>
    <row r="2935" s="691" customFormat="1" ht="15"/>
    <row r="2936" s="691" customFormat="1" ht="15"/>
    <row r="2937" s="691" customFormat="1" ht="15"/>
    <row r="2938" s="691" customFormat="1" ht="15"/>
    <row r="2939" s="691" customFormat="1" ht="15"/>
    <row r="2940" s="691" customFormat="1" ht="15"/>
    <row r="2941" s="691" customFormat="1" ht="15"/>
    <row r="2942" s="691" customFormat="1" ht="15"/>
    <row r="2943" s="691" customFormat="1" ht="15"/>
    <row r="2944" s="691" customFormat="1" ht="15"/>
    <row r="2945" s="691" customFormat="1" ht="15"/>
    <row r="2946" s="691" customFormat="1" ht="15"/>
    <row r="2947" s="691" customFormat="1" ht="15"/>
    <row r="2948" s="691" customFormat="1" ht="15"/>
    <row r="2949" s="691" customFormat="1" ht="15"/>
    <row r="2950" s="691" customFormat="1" ht="15"/>
    <row r="2951" s="691" customFormat="1" ht="15"/>
    <row r="2952" s="691" customFormat="1" ht="15"/>
    <row r="2953" s="691" customFormat="1" ht="15"/>
    <row r="2954" s="691" customFormat="1" ht="15"/>
    <row r="2955" s="691" customFormat="1" ht="15"/>
    <row r="2956" s="691" customFormat="1" ht="15"/>
    <row r="2957" s="691" customFormat="1" ht="15"/>
    <row r="2958" s="691" customFormat="1" ht="15"/>
    <row r="2959" s="691" customFormat="1" ht="15"/>
    <row r="2960" s="691" customFormat="1" ht="15"/>
    <row r="2961" s="691" customFormat="1" ht="15"/>
    <row r="2962" s="691" customFormat="1" ht="15"/>
    <row r="2963" s="691" customFormat="1" ht="15"/>
    <row r="2964" s="691" customFormat="1" ht="15"/>
    <row r="2965" s="691" customFormat="1" ht="15"/>
    <row r="2966" s="691" customFormat="1" ht="15"/>
    <row r="2967" s="691" customFormat="1" ht="15"/>
    <row r="2968" s="691" customFormat="1" ht="15"/>
    <row r="2969" s="691" customFormat="1" ht="15"/>
    <row r="2970" s="691" customFormat="1" ht="15"/>
    <row r="2971" s="691" customFormat="1" ht="15"/>
    <row r="2972" s="691" customFormat="1" ht="15"/>
    <row r="2973" s="691" customFormat="1" ht="15"/>
    <row r="2974" s="691" customFormat="1" ht="15"/>
    <row r="2975" s="691" customFormat="1" ht="15"/>
    <row r="2976" s="691" customFormat="1" ht="15"/>
    <row r="2977" s="691" customFormat="1" ht="15"/>
    <row r="2978" s="691" customFormat="1" ht="15"/>
    <row r="2979" s="691" customFormat="1" ht="15"/>
    <row r="2980" s="691" customFormat="1" ht="15"/>
    <row r="2981" s="691" customFormat="1" ht="15"/>
    <row r="2982" s="691" customFormat="1" ht="15"/>
    <row r="2983" s="691" customFormat="1" ht="15"/>
    <row r="2984" s="691" customFormat="1" ht="15"/>
    <row r="2985" s="691" customFormat="1" ht="15"/>
    <row r="2986" s="691" customFormat="1" ht="15"/>
    <row r="2987" s="691" customFormat="1" ht="15"/>
    <row r="2988" s="691" customFormat="1" ht="15"/>
    <row r="2989" s="691" customFormat="1" ht="15"/>
    <row r="2990" s="691" customFormat="1" ht="15"/>
    <row r="2991" s="691" customFormat="1" ht="15"/>
    <row r="2992" s="691" customFormat="1" ht="15"/>
    <row r="2993" s="691" customFormat="1" ht="15"/>
    <row r="2994" s="691" customFormat="1" ht="15"/>
    <row r="2995" s="691" customFormat="1" ht="15"/>
    <row r="2996" s="691" customFormat="1" ht="15"/>
    <row r="2997" s="691" customFormat="1" ht="15"/>
    <row r="2998" s="691" customFormat="1" ht="15"/>
    <row r="2999" s="691" customFormat="1" ht="15"/>
    <row r="3000" s="691" customFormat="1" ht="15"/>
    <row r="3001" s="691" customFormat="1" ht="15"/>
    <row r="3002" s="691" customFormat="1" ht="15"/>
    <row r="3003" s="691" customFormat="1" ht="15"/>
    <row r="3004" s="691" customFormat="1" ht="15"/>
    <row r="3005" s="691" customFormat="1" ht="15"/>
    <row r="3006" s="691" customFormat="1" ht="15"/>
    <row r="3007" s="691" customFormat="1" ht="15"/>
    <row r="3008" s="691" customFormat="1" ht="15"/>
    <row r="3009" s="691" customFormat="1" ht="15"/>
    <row r="3010" s="691" customFormat="1" ht="15"/>
    <row r="3011" s="691" customFormat="1" ht="15"/>
    <row r="3012" s="691" customFormat="1" ht="15"/>
    <row r="3013" s="691" customFormat="1" ht="15"/>
    <row r="3014" s="691" customFormat="1" ht="15"/>
    <row r="3015" s="691" customFormat="1" ht="15"/>
    <row r="3016" s="691" customFormat="1" ht="15"/>
    <row r="3017" s="691" customFormat="1" ht="15"/>
    <row r="3018" s="691" customFormat="1" ht="15"/>
    <row r="3019" s="691" customFormat="1" ht="15"/>
    <row r="3020" s="691" customFormat="1" ht="15"/>
    <row r="3021" s="691" customFormat="1" ht="15"/>
    <row r="3022" s="691" customFormat="1" ht="15"/>
    <row r="3023" s="691" customFormat="1" ht="15"/>
    <row r="3024" s="691" customFormat="1" ht="15"/>
    <row r="3025" s="691" customFormat="1" ht="15"/>
    <row r="3026" s="691" customFormat="1" ht="15"/>
    <row r="3027" s="691" customFormat="1" ht="15"/>
    <row r="3028" s="691" customFormat="1" ht="15"/>
    <row r="3029" s="691" customFormat="1" ht="15"/>
    <row r="3030" s="691" customFormat="1" ht="15"/>
    <row r="3031" s="691" customFormat="1" ht="15"/>
    <row r="3032" s="691" customFormat="1" ht="15"/>
    <row r="3033" s="691" customFormat="1" ht="15"/>
    <row r="3034" s="691" customFormat="1" ht="15"/>
    <row r="3035" s="691" customFormat="1" ht="15"/>
    <row r="3036" s="691" customFormat="1" ht="15"/>
    <row r="3037" s="691" customFormat="1" ht="15"/>
    <row r="3038" s="691" customFormat="1" ht="15"/>
    <row r="3039" s="691" customFormat="1" ht="15"/>
    <row r="3040" s="691" customFormat="1" ht="15"/>
    <row r="3041" s="691" customFormat="1" ht="15"/>
    <row r="3042" s="691" customFormat="1" ht="15"/>
    <row r="3043" s="691" customFormat="1" ht="15"/>
    <row r="3044" s="691" customFormat="1" ht="15"/>
    <row r="3045" s="691" customFormat="1" ht="15"/>
    <row r="3046" s="691" customFormat="1" ht="15"/>
    <row r="3047" s="691" customFormat="1" ht="15"/>
    <row r="3048" s="691" customFormat="1" ht="15"/>
    <row r="3049" s="691" customFormat="1" ht="15"/>
    <row r="3050" s="691" customFormat="1" ht="15"/>
    <row r="3051" s="691" customFormat="1" ht="15"/>
    <row r="3052" s="691" customFormat="1" ht="15"/>
    <row r="3053" s="691" customFormat="1" ht="15"/>
    <row r="3054" s="691" customFormat="1" ht="15"/>
    <row r="3055" s="691" customFormat="1" ht="15"/>
    <row r="3056" s="691" customFormat="1" ht="15"/>
    <row r="3057" s="691" customFormat="1" ht="15"/>
    <row r="3058" s="691" customFormat="1" ht="15"/>
    <row r="3059" s="691" customFormat="1" ht="15"/>
    <row r="3060" s="691" customFormat="1" ht="15"/>
    <row r="3061" s="691" customFormat="1" ht="15"/>
    <row r="3062" s="691" customFormat="1" ht="15"/>
    <row r="3063" s="691" customFormat="1" ht="15"/>
    <row r="3064" s="691" customFormat="1" ht="15"/>
    <row r="3065" s="691" customFormat="1" ht="15"/>
    <row r="3066" s="691" customFormat="1" ht="15"/>
    <row r="3067" s="691" customFormat="1" ht="15"/>
    <row r="3068" s="691" customFormat="1" ht="15"/>
    <row r="3069" s="691" customFormat="1" ht="15"/>
    <row r="3070" s="691" customFormat="1" ht="15"/>
    <row r="3071" s="691" customFormat="1" ht="15"/>
    <row r="3072" s="691" customFormat="1" ht="15"/>
    <row r="3073" s="691" customFormat="1" ht="15"/>
    <row r="3074" s="691" customFormat="1" ht="15"/>
    <row r="3075" s="691" customFormat="1" ht="15"/>
    <row r="3076" s="691" customFormat="1" ht="15"/>
    <row r="3077" s="691" customFormat="1" ht="15"/>
    <row r="3078" s="691" customFormat="1" ht="15"/>
    <row r="3079" s="691" customFormat="1" ht="15"/>
    <row r="3080" s="691" customFormat="1" ht="15"/>
    <row r="3081" s="691" customFormat="1" ht="15"/>
    <row r="3082" s="691" customFormat="1" ht="15"/>
    <row r="3083" s="691" customFormat="1" ht="15"/>
    <row r="3084" s="691" customFormat="1" ht="15"/>
    <row r="3085" s="691" customFormat="1" ht="15"/>
    <row r="3086" s="691" customFormat="1" ht="15"/>
    <row r="3087" s="691" customFormat="1" ht="15"/>
    <row r="3088" s="691" customFormat="1" ht="15"/>
    <row r="3089" s="691" customFormat="1" ht="15"/>
    <row r="3090" s="691" customFormat="1" ht="15"/>
    <row r="3091" s="691" customFormat="1" ht="15"/>
    <row r="3092" s="691" customFormat="1" ht="15"/>
    <row r="3093" s="691" customFormat="1" ht="15"/>
    <row r="3094" s="691" customFormat="1" ht="15"/>
    <row r="3095" s="691" customFormat="1" ht="15"/>
    <row r="3096" s="691" customFormat="1" ht="15"/>
    <row r="3097" s="691" customFormat="1" ht="15"/>
    <row r="3098" s="691" customFormat="1" ht="15"/>
    <row r="3099" s="691" customFormat="1" ht="15"/>
    <row r="3100" s="691" customFormat="1" ht="15"/>
    <row r="3101" s="691" customFormat="1" ht="15"/>
    <row r="3102" s="691" customFormat="1" ht="15"/>
    <row r="3103" s="691" customFormat="1" ht="15"/>
    <row r="3104" s="691" customFormat="1" ht="15"/>
    <row r="3105" s="691" customFormat="1" ht="15"/>
    <row r="3106" s="691" customFormat="1" ht="15"/>
    <row r="3107" s="691" customFormat="1" ht="15"/>
    <row r="3108" s="691" customFormat="1" ht="15"/>
    <row r="3109" s="691" customFormat="1" ht="15"/>
    <row r="3110" s="691" customFormat="1" ht="15"/>
    <row r="3111" s="691" customFormat="1" ht="15"/>
    <row r="3112" s="691" customFormat="1" ht="15"/>
    <row r="3113" s="691" customFormat="1" ht="15"/>
    <row r="3114" s="691" customFormat="1" ht="15"/>
    <row r="3115" s="691" customFormat="1" ht="15"/>
    <row r="3116" s="691" customFormat="1" ht="15"/>
    <row r="3117" s="691" customFormat="1" ht="15"/>
    <row r="3118" s="691" customFormat="1" ht="15"/>
    <row r="3119" s="691" customFormat="1" ht="15"/>
    <row r="3120" s="691" customFormat="1" ht="15"/>
    <row r="3121" s="691" customFormat="1" ht="15"/>
    <row r="3122" s="691" customFormat="1" ht="15"/>
    <row r="3123" s="691" customFormat="1" ht="15"/>
    <row r="3124" s="691" customFormat="1" ht="15"/>
    <row r="3125" s="691" customFormat="1" ht="15"/>
    <row r="3126" s="691" customFormat="1" ht="15"/>
    <row r="3127" s="691" customFormat="1" ht="15"/>
    <row r="3128" s="691" customFormat="1" ht="15"/>
    <row r="3129" s="691" customFormat="1" ht="15"/>
    <row r="3130" s="691" customFormat="1" ht="15"/>
    <row r="3131" s="691" customFormat="1" ht="15"/>
    <row r="3132" s="691" customFormat="1" ht="15"/>
    <row r="3133" s="691" customFormat="1" ht="15"/>
    <row r="3134" s="691" customFormat="1" ht="15"/>
    <row r="3135" s="691" customFormat="1" ht="15"/>
    <row r="3136" s="691" customFormat="1" ht="15"/>
    <row r="3137" s="691" customFormat="1" ht="15"/>
    <row r="3138" s="691" customFormat="1" ht="15"/>
    <row r="3139" s="691" customFormat="1" ht="15"/>
    <row r="3140" s="691" customFormat="1" ht="15"/>
    <row r="3141" s="691" customFormat="1" ht="15"/>
    <row r="3142" s="691" customFormat="1" ht="15"/>
    <row r="3143" s="691" customFormat="1" ht="15"/>
    <row r="3144" s="691" customFormat="1" ht="15"/>
    <row r="3145" s="691" customFormat="1" ht="15"/>
    <row r="3146" s="691" customFormat="1" ht="15"/>
    <row r="3147" s="691" customFormat="1" ht="15"/>
    <row r="3148" s="691" customFormat="1" ht="15"/>
    <row r="3149" s="691" customFormat="1" ht="15"/>
    <row r="3150" s="691" customFormat="1" ht="15"/>
    <row r="3151" s="691" customFormat="1" ht="15"/>
    <row r="3152" s="691" customFormat="1" ht="15"/>
    <row r="3153" s="691" customFormat="1" ht="15"/>
    <row r="3154" s="691" customFormat="1" ht="15"/>
    <row r="3155" s="691" customFormat="1" ht="15"/>
    <row r="3156" s="691" customFormat="1" ht="15"/>
    <row r="3157" s="691" customFormat="1" ht="15"/>
    <row r="3158" s="691" customFormat="1" ht="15"/>
    <row r="3159" s="691" customFormat="1" ht="15"/>
    <row r="3160" s="691" customFormat="1" ht="15"/>
    <row r="3161" s="691" customFormat="1" ht="15"/>
    <row r="3162" s="691" customFormat="1" ht="15"/>
    <row r="3163" s="691" customFormat="1" ht="15"/>
    <row r="3164" s="691" customFormat="1" ht="15"/>
    <row r="3165" s="691" customFormat="1" ht="15"/>
    <row r="3166" s="691" customFormat="1" ht="15"/>
    <row r="3167" s="691" customFormat="1" ht="15"/>
    <row r="3168" s="691" customFormat="1" ht="15"/>
    <row r="3169" s="691" customFormat="1" ht="15"/>
    <row r="3170" s="691" customFormat="1" ht="15"/>
    <row r="3171" s="691" customFormat="1" ht="15"/>
    <row r="3172" s="691" customFormat="1" ht="15"/>
    <row r="3173" s="691" customFormat="1" ht="15"/>
    <row r="3174" s="691" customFormat="1" ht="15"/>
    <row r="3175" s="691" customFormat="1" ht="15"/>
    <row r="3176" s="691" customFormat="1" ht="15"/>
    <row r="3177" s="691" customFormat="1" ht="15"/>
    <row r="3178" s="691" customFormat="1" ht="15"/>
    <row r="3179" s="691" customFormat="1" ht="15"/>
    <row r="3180" s="691" customFormat="1" ht="15"/>
    <row r="3181" s="691" customFormat="1" ht="15"/>
    <row r="3182" s="691" customFormat="1" ht="15"/>
    <row r="3183" s="691" customFormat="1" ht="15"/>
    <row r="3184" s="691" customFormat="1" ht="15"/>
    <row r="3185" s="691" customFormat="1" ht="15"/>
    <row r="3186" s="691" customFormat="1" ht="15"/>
    <row r="3187" s="691" customFormat="1" ht="15"/>
    <row r="3188" s="691" customFormat="1" ht="15"/>
    <row r="3189" s="691" customFormat="1" ht="15"/>
    <row r="3190" s="691" customFormat="1" ht="15"/>
    <row r="3191" s="691" customFormat="1" ht="15"/>
    <row r="3192" s="691" customFormat="1" ht="15"/>
    <row r="3193" s="691" customFormat="1" ht="15"/>
    <row r="3194" s="691" customFormat="1" ht="15"/>
    <row r="3195" s="691" customFormat="1" ht="15"/>
    <row r="3196" s="691" customFormat="1" ht="15"/>
    <row r="3197" s="691" customFormat="1" ht="15"/>
    <row r="3198" s="691" customFormat="1" ht="15"/>
    <row r="3199" s="691" customFormat="1" ht="15"/>
    <row r="3200" s="691" customFormat="1" ht="15"/>
    <row r="3201" s="691" customFormat="1" ht="15"/>
    <row r="3202" s="691" customFormat="1" ht="15"/>
    <row r="3203" s="691" customFormat="1" ht="15"/>
    <row r="3204" s="691" customFormat="1" ht="15"/>
    <row r="3205" s="691" customFormat="1" ht="15"/>
    <row r="3206" s="691" customFormat="1" ht="15"/>
    <row r="3207" s="691" customFormat="1" ht="15"/>
    <row r="3208" s="691" customFormat="1" ht="15"/>
    <row r="3209" s="691" customFormat="1" ht="15"/>
    <row r="3210" s="691" customFormat="1" ht="15"/>
    <row r="3211" s="691" customFormat="1" ht="15"/>
    <row r="3212" s="691" customFormat="1" ht="15"/>
    <row r="3213" s="691" customFormat="1" ht="15"/>
    <row r="3214" s="691" customFormat="1" ht="15"/>
    <row r="3215" s="691" customFormat="1" ht="15"/>
    <row r="3216" s="691" customFormat="1" ht="15"/>
    <row r="3217" s="691" customFormat="1" ht="15"/>
    <row r="3218" s="691" customFormat="1" ht="15"/>
    <row r="3219" s="691" customFormat="1" ht="15"/>
    <row r="3220" s="691" customFormat="1" ht="15"/>
    <row r="3221" s="691" customFormat="1" ht="15"/>
    <row r="3222" s="691" customFormat="1" ht="15"/>
    <row r="3223" s="691" customFormat="1" ht="15"/>
    <row r="3224" s="691" customFormat="1" ht="15"/>
    <row r="3225" s="691" customFormat="1" ht="15"/>
    <row r="3226" s="691" customFormat="1" ht="15"/>
    <row r="3227" s="691" customFormat="1" ht="15"/>
    <row r="3228" s="691" customFormat="1" ht="15"/>
    <row r="3229" s="691" customFormat="1" ht="15"/>
    <row r="3230" s="691" customFormat="1" ht="15"/>
    <row r="3231" s="691" customFormat="1" ht="15"/>
    <row r="3232" s="691" customFormat="1" ht="15"/>
    <row r="3233" s="691" customFormat="1" ht="15"/>
    <row r="3234" s="691" customFormat="1" ht="15"/>
    <row r="3235" s="691" customFormat="1" ht="15"/>
    <row r="3236" s="691" customFormat="1" ht="15"/>
    <row r="3237" s="691" customFormat="1" ht="15"/>
    <row r="3238" s="691" customFormat="1" ht="15"/>
    <row r="3239" s="691" customFormat="1" ht="15"/>
    <row r="3240" s="691" customFormat="1" ht="15"/>
    <row r="3241" s="691" customFormat="1" ht="15"/>
    <row r="3242" s="691" customFormat="1" ht="15"/>
    <row r="3243" s="691" customFormat="1" ht="15"/>
    <row r="3244" s="691" customFormat="1" ht="15"/>
    <row r="3245" s="691" customFormat="1" ht="15"/>
    <row r="3246" s="691" customFormat="1" ht="15"/>
    <row r="3247" s="691" customFormat="1" ht="15"/>
    <row r="3248" s="691" customFormat="1" ht="15"/>
    <row r="3249" s="691" customFormat="1" ht="15"/>
    <row r="3250" s="691" customFormat="1" ht="15"/>
    <row r="3251" s="691" customFormat="1" ht="15"/>
    <row r="3252" s="691" customFormat="1" ht="15"/>
    <row r="3253" s="691" customFormat="1" ht="15"/>
    <row r="3254" s="691" customFormat="1" ht="15"/>
    <row r="3255" s="691" customFormat="1" ht="15"/>
    <row r="3256" s="691" customFormat="1" ht="15"/>
    <row r="3257" s="691" customFormat="1" ht="15"/>
    <row r="3258" s="691" customFormat="1" ht="15"/>
    <row r="3259" s="691" customFormat="1" ht="15"/>
    <row r="3260" s="691" customFormat="1" ht="15"/>
    <row r="3261" s="691" customFormat="1" ht="15"/>
    <row r="3262" s="691" customFormat="1" ht="15"/>
    <row r="3263" s="691" customFormat="1" ht="15"/>
    <row r="3264" s="691" customFormat="1" ht="15"/>
    <row r="3265" s="691" customFormat="1" ht="15"/>
    <row r="3266" s="691" customFormat="1" ht="15"/>
    <row r="3267" s="691" customFormat="1" ht="15"/>
    <row r="3268" s="691" customFormat="1" ht="15"/>
    <row r="3269" s="691" customFormat="1" ht="15"/>
    <row r="3270" s="691" customFormat="1" ht="15"/>
    <row r="3271" s="691" customFormat="1" ht="15"/>
    <row r="3272" s="691" customFormat="1" ht="15"/>
    <row r="3273" s="691" customFormat="1" ht="15"/>
    <row r="3274" s="691" customFormat="1" ht="15"/>
    <row r="3275" s="691" customFormat="1" ht="15"/>
    <row r="3276" s="691" customFormat="1" ht="15"/>
    <row r="3277" s="691" customFormat="1" ht="15"/>
    <row r="3278" s="691" customFormat="1" ht="15"/>
    <row r="3279" s="691" customFormat="1" ht="15"/>
    <row r="3280" s="691" customFormat="1" ht="15"/>
    <row r="3281" s="691" customFormat="1" ht="15"/>
    <row r="3282" s="691" customFormat="1" ht="15"/>
    <row r="3283" s="691" customFormat="1" ht="15"/>
    <row r="3284" s="691" customFormat="1" ht="15"/>
    <row r="3285" s="691" customFormat="1" ht="15"/>
    <row r="3286" s="691" customFormat="1" ht="15"/>
    <row r="3287" s="691" customFormat="1" ht="15"/>
    <row r="3288" s="691" customFormat="1" ht="15"/>
    <row r="3289" s="691" customFormat="1" ht="15"/>
    <row r="3290" s="691" customFormat="1" ht="15"/>
    <row r="3291" s="691" customFormat="1" ht="15"/>
    <row r="3292" s="691" customFormat="1" ht="15"/>
    <row r="3293" s="691" customFormat="1" ht="15"/>
    <row r="3294" s="691" customFormat="1" ht="15"/>
    <row r="3295" s="691" customFormat="1" ht="15"/>
    <row r="3296" s="691" customFormat="1" ht="15"/>
    <row r="3297" s="691" customFormat="1" ht="15"/>
    <row r="3298" s="691" customFormat="1" ht="15"/>
    <row r="3299" s="691" customFormat="1" ht="15"/>
    <row r="3300" s="691" customFormat="1" ht="15"/>
    <row r="3301" s="691" customFormat="1" ht="15"/>
    <row r="3302" s="691" customFormat="1" ht="15"/>
    <row r="3303" s="691" customFormat="1" ht="15"/>
    <row r="3304" s="691" customFormat="1" ht="15"/>
    <row r="3305" s="691" customFormat="1" ht="15"/>
    <row r="3306" s="691" customFormat="1" ht="15"/>
    <row r="3307" s="691" customFormat="1" ht="15"/>
    <row r="3308" s="691" customFormat="1" ht="15"/>
    <row r="3309" s="691" customFormat="1" ht="15"/>
    <row r="3310" s="691" customFormat="1" ht="15"/>
    <row r="3311" s="691" customFormat="1" ht="15"/>
    <row r="3312" s="691" customFormat="1" ht="15"/>
    <row r="3313" s="691" customFormat="1" ht="15"/>
    <row r="3314" s="691" customFormat="1" ht="15"/>
    <row r="3315" s="691" customFormat="1" ht="15"/>
    <row r="3316" s="691" customFormat="1" ht="15"/>
    <row r="3317" s="691" customFormat="1" ht="15"/>
    <row r="3318" s="691" customFormat="1" ht="15"/>
    <row r="3319" s="691" customFormat="1" ht="15"/>
    <row r="3320" s="691" customFormat="1" ht="15"/>
    <row r="3321" s="691" customFormat="1" ht="15"/>
    <row r="3322" s="691" customFormat="1" ht="15"/>
    <row r="3323" s="691" customFormat="1" ht="15"/>
    <row r="3324" s="691" customFormat="1" ht="15"/>
    <row r="3325" s="691" customFormat="1" ht="15"/>
    <row r="3326" s="691" customFormat="1" ht="15"/>
    <row r="3327" s="691" customFormat="1" ht="15"/>
    <row r="3328" s="691" customFormat="1" ht="15"/>
    <row r="3329" s="691" customFormat="1" ht="15"/>
    <row r="3330" s="691" customFormat="1" ht="15"/>
    <row r="3331" s="691" customFormat="1" ht="15"/>
    <row r="3332" s="691" customFormat="1" ht="15"/>
    <row r="3333" s="691" customFormat="1" ht="15"/>
    <row r="3334" s="691" customFormat="1" ht="15"/>
    <row r="3335" s="691" customFormat="1" ht="15"/>
    <row r="3336" s="691" customFormat="1" ht="15"/>
    <row r="3337" s="691" customFormat="1" ht="15"/>
    <row r="3338" s="691" customFormat="1" ht="15"/>
    <row r="3339" s="691" customFormat="1" ht="15"/>
    <row r="3340" s="691" customFormat="1" ht="15"/>
    <row r="3341" s="691" customFormat="1" ht="15"/>
    <row r="3342" s="691" customFormat="1" ht="15"/>
    <row r="3343" s="691" customFormat="1" ht="15"/>
    <row r="3344" s="691" customFormat="1" ht="15"/>
    <row r="3345" s="691" customFormat="1" ht="15"/>
    <row r="3346" s="691" customFormat="1" ht="15"/>
    <row r="3347" s="691" customFormat="1" ht="15"/>
    <row r="3348" s="691" customFormat="1" ht="15"/>
    <row r="3349" s="691" customFormat="1" ht="15"/>
    <row r="3350" s="691" customFormat="1" ht="15"/>
    <row r="3351" s="691" customFormat="1" ht="15"/>
    <row r="3352" s="691" customFormat="1" ht="15"/>
    <row r="3353" s="691" customFormat="1" ht="15"/>
    <row r="3354" s="691" customFormat="1" ht="15"/>
    <row r="3355" s="691" customFormat="1" ht="15"/>
    <row r="3356" s="691" customFormat="1" ht="15"/>
    <row r="3357" s="691" customFormat="1" ht="15"/>
    <row r="3358" s="691" customFormat="1" ht="15"/>
    <row r="3359" s="691" customFormat="1" ht="15"/>
    <row r="3360" s="691" customFormat="1" ht="15"/>
    <row r="3361" s="691" customFormat="1" ht="15"/>
    <row r="3362" s="691" customFormat="1" ht="15"/>
    <row r="3363" s="691" customFormat="1" ht="15"/>
    <row r="3364" s="691" customFormat="1" ht="15"/>
    <row r="3365" s="691" customFormat="1" ht="15"/>
    <row r="3366" s="691" customFormat="1" ht="15"/>
    <row r="3367" s="691" customFormat="1" ht="15"/>
    <row r="3368" s="691" customFormat="1" ht="15"/>
    <row r="3369" s="691" customFormat="1" ht="15"/>
    <row r="3370" s="691" customFormat="1" ht="15"/>
    <row r="3371" s="691" customFormat="1" ht="15"/>
    <row r="3372" s="691" customFormat="1" ht="15"/>
    <row r="3373" s="691" customFormat="1" ht="15"/>
    <row r="3374" s="691" customFormat="1" ht="15"/>
    <row r="3375" s="691" customFormat="1" ht="15"/>
    <row r="3376" s="691" customFormat="1" ht="15"/>
    <row r="3377" s="691" customFormat="1" ht="15"/>
    <row r="3378" s="691" customFormat="1" ht="15"/>
    <row r="3379" s="691" customFormat="1" ht="15"/>
    <row r="3380" s="691" customFormat="1" ht="15"/>
    <row r="3381" s="691" customFormat="1" ht="15"/>
    <row r="3382" s="691" customFormat="1" ht="15"/>
    <row r="3383" s="691" customFormat="1" ht="15"/>
    <row r="3384" s="691" customFormat="1" ht="15"/>
    <row r="3385" s="691" customFormat="1" ht="15"/>
    <row r="3386" s="691" customFormat="1" ht="15"/>
    <row r="3387" s="691" customFormat="1" ht="15"/>
    <row r="3388" s="691" customFormat="1" ht="15"/>
    <row r="3389" s="691" customFormat="1" ht="15"/>
    <row r="3390" s="691" customFormat="1" ht="15"/>
    <row r="3391" s="691" customFormat="1" ht="15"/>
    <row r="3392" s="691" customFormat="1" ht="15"/>
    <row r="3393" s="691" customFormat="1" ht="15"/>
    <row r="3394" s="691" customFormat="1" ht="15"/>
    <row r="3395" s="691" customFormat="1" ht="15"/>
    <row r="3396" s="691" customFormat="1" ht="15"/>
    <row r="3397" s="691" customFormat="1" ht="15"/>
    <row r="3398" s="691" customFormat="1" ht="15"/>
    <row r="3399" s="691" customFormat="1" ht="15"/>
    <row r="3400" s="691" customFormat="1" ht="15"/>
    <row r="3401" s="691" customFormat="1" ht="15"/>
    <row r="3402" s="691" customFormat="1" ht="15"/>
    <row r="3403" s="691" customFormat="1" ht="15"/>
    <row r="3404" s="691" customFormat="1" ht="15"/>
    <row r="3405" s="691" customFormat="1" ht="15"/>
    <row r="3406" s="691" customFormat="1" ht="15"/>
    <row r="3407" s="691" customFormat="1" ht="15"/>
    <row r="3408" s="691" customFormat="1" ht="15"/>
    <row r="3409" s="691" customFormat="1" ht="15"/>
    <row r="3410" s="691" customFormat="1" ht="15"/>
    <row r="3411" s="691" customFormat="1" ht="15"/>
    <row r="3412" s="691" customFormat="1" ht="15"/>
    <row r="3413" s="691" customFormat="1" ht="15"/>
    <row r="3414" s="691" customFormat="1" ht="15"/>
    <row r="3415" s="691" customFormat="1" ht="15"/>
    <row r="3416" s="691" customFormat="1" ht="15"/>
    <row r="3417" s="691" customFormat="1" ht="15"/>
    <row r="3418" s="691" customFormat="1" ht="15"/>
    <row r="3419" s="691" customFormat="1" ht="15"/>
    <row r="3420" s="691" customFormat="1" ht="15"/>
    <row r="3421" s="691" customFormat="1" ht="15"/>
    <row r="3422" s="691" customFormat="1" ht="15"/>
    <row r="3423" s="691" customFormat="1" ht="15"/>
    <row r="3424" s="691" customFormat="1" ht="15"/>
    <row r="3425" s="691" customFormat="1" ht="15"/>
    <row r="3426" s="691" customFormat="1" ht="15"/>
    <row r="3427" s="691" customFormat="1" ht="15"/>
    <row r="3428" s="691" customFormat="1" ht="15"/>
    <row r="3429" s="691" customFormat="1" ht="15"/>
    <row r="3430" s="691" customFormat="1" ht="15"/>
    <row r="3431" s="691" customFormat="1" ht="15"/>
    <row r="3432" s="691" customFormat="1" ht="15"/>
    <row r="3433" s="691" customFormat="1" ht="15"/>
    <row r="3434" s="691" customFormat="1" ht="15"/>
    <row r="3435" s="691" customFormat="1" ht="15"/>
    <row r="3436" s="691" customFormat="1" ht="15"/>
    <row r="3437" s="691" customFormat="1" ht="15"/>
    <row r="3438" s="691" customFormat="1" ht="15"/>
    <row r="3439" s="691" customFormat="1" ht="15"/>
    <row r="3440" s="691" customFormat="1" ht="15"/>
    <row r="3441" s="691" customFormat="1" ht="15"/>
    <row r="3442" s="691" customFormat="1" ht="15"/>
    <row r="3443" s="691" customFormat="1" ht="15"/>
    <row r="3444" s="691" customFormat="1" ht="15"/>
    <row r="3445" s="691" customFormat="1" ht="15"/>
    <row r="3446" s="691" customFormat="1" ht="15"/>
    <row r="3447" s="691" customFormat="1" ht="15"/>
    <row r="3448" s="691" customFormat="1" ht="15"/>
    <row r="3449" s="691" customFormat="1" ht="15"/>
    <row r="3450" s="691" customFormat="1" ht="15"/>
    <row r="3451" s="691" customFormat="1" ht="15"/>
    <row r="3452" s="691" customFormat="1" ht="15"/>
    <row r="3453" s="691" customFormat="1" ht="15"/>
    <row r="3454" s="691" customFormat="1" ht="15"/>
    <row r="3455" s="691" customFormat="1" ht="15"/>
    <row r="3456" s="691" customFormat="1" ht="15"/>
    <row r="3457" s="691" customFormat="1" ht="15"/>
    <row r="3458" s="691" customFormat="1" ht="15"/>
    <row r="3459" s="691" customFormat="1" ht="15"/>
    <row r="3460" s="691" customFormat="1" ht="15"/>
    <row r="3461" s="691" customFormat="1" ht="15"/>
    <row r="3462" s="691" customFormat="1" ht="15"/>
    <row r="3463" s="691" customFormat="1" ht="15"/>
    <row r="3464" s="691" customFormat="1" ht="15"/>
    <row r="3465" s="691" customFormat="1" ht="15"/>
    <row r="3466" s="691" customFormat="1" ht="15"/>
    <row r="3467" s="691" customFormat="1" ht="15"/>
    <row r="3468" s="691" customFormat="1" ht="15"/>
    <row r="3469" s="691" customFormat="1" ht="15"/>
    <row r="3470" s="691" customFormat="1" ht="15"/>
    <row r="3471" s="691" customFormat="1" ht="15"/>
    <row r="3472" s="691" customFormat="1" ht="15"/>
    <row r="3473" s="691" customFormat="1" ht="15"/>
    <row r="3474" s="691" customFormat="1" ht="15"/>
    <row r="3475" s="691" customFormat="1" ht="15"/>
    <row r="3476" s="691" customFormat="1" ht="15"/>
    <row r="3477" s="691" customFormat="1" ht="15"/>
    <row r="3478" s="691" customFormat="1" ht="15"/>
    <row r="3479" s="691" customFormat="1" ht="15"/>
    <row r="3480" s="691" customFormat="1" ht="15"/>
    <row r="3481" s="691" customFormat="1" ht="15"/>
    <row r="3482" s="691" customFormat="1" ht="15"/>
    <row r="3483" s="691" customFormat="1" ht="15"/>
    <row r="3484" s="691" customFormat="1" ht="15"/>
    <row r="3485" s="691" customFormat="1" ht="15"/>
    <row r="3486" s="691" customFormat="1" ht="15"/>
    <row r="3487" s="691" customFormat="1" ht="15"/>
    <row r="3488" s="691" customFormat="1" ht="15"/>
    <row r="3489" s="691" customFormat="1" ht="15"/>
    <row r="3490" s="691" customFormat="1" ht="15"/>
    <row r="3491" s="691" customFormat="1" ht="15"/>
    <row r="3492" s="691" customFormat="1" ht="15"/>
    <row r="3493" s="691" customFormat="1" ht="15"/>
    <row r="3494" s="691" customFormat="1" ht="15"/>
    <row r="3495" s="691" customFormat="1" ht="15"/>
    <row r="3496" s="691" customFormat="1" ht="15"/>
    <row r="3497" s="691" customFormat="1" ht="15"/>
    <row r="3498" s="691" customFormat="1" ht="15"/>
    <row r="3499" s="691" customFormat="1" ht="15"/>
    <row r="3500" s="691" customFormat="1" ht="15"/>
    <row r="3501" s="691" customFormat="1" ht="15"/>
    <row r="3502" s="691" customFormat="1" ht="15"/>
    <row r="3503" s="691" customFormat="1" ht="15"/>
    <row r="3504" s="691" customFormat="1" ht="15"/>
    <row r="3505" s="691" customFormat="1" ht="15"/>
    <row r="3506" s="691" customFormat="1" ht="15"/>
    <row r="3507" s="691" customFormat="1" ht="15"/>
    <row r="3508" s="691" customFormat="1" ht="15"/>
    <row r="3509" s="691" customFormat="1" ht="15"/>
    <row r="3510" s="691" customFormat="1" ht="15"/>
    <row r="3511" s="691" customFormat="1" ht="15"/>
    <row r="3512" s="691" customFormat="1" ht="15"/>
    <row r="3513" s="691" customFormat="1" ht="15"/>
    <row r="3514" s="691" customFormat="1" ht="15"/>
    <row r="3515" s="691" customFormat="1" ht="15"/>
    <row r="3516" s="691" customFormat="1" ht="15"/>
    <row r="3517" s="691" customFormat="1" ht="15"/>
    <row r="3518" s="691" customFormat="1" ht="15"/>
    <row r="3519" s="691" customFormat="1" ht="15"/>
    <row r="3520" s="691" customFormat="1" ht="15"/>
    <row r="3521" s="691" customFormat="1" ht="15"/>
    <row r="3522" s="691" customFormat="1" ht="15"/>
    <row r="3523" s="691" customFormat="1" ht="15"/>
    <row r="3524" s="691" customFormat="1" ht="15"/>
    <row r="3525" s="691" customFormat="1" ht="15"/>
    <row r="3526" s="691" customFormat="1" ht="15"/>
    <row r="3527" s="691" customFormat="1" ht="15"/>
    <row r="3528" s="691" customFormat="1" ht="15"/>
    <row r="3529" s="691" customFormat="1" ht="15"/>
    <row r="3530" s="691" customFormat="1" ht="15"/>
    <row r="3531" s="691" customFormat="1" ht="15"/>
    <row r="3532" s="691" customFormat="1" ht="15"/>
    <row r="3533" s="691" customFormat="1" ht="15"/>
    <row r="3534" s="691" customFormat="1" ht="15"/>
    <row r="3535" s="691" customFormat="1" ht="15"/>
    <row r="3536" s="691" customFormat="1" ht="15"/>
    <row r="3537" s="691" customFormat="1" ht="15"/>
    <row r="3538" s="691" customFormat="1" ht="15"/>
    <row r="3539" s="691" customFormat="1" ht="15"/>
    <row r="3540" s="691" customFormat="1" ht="15"/>
    <row r="3541" s="691" customFormat="1" ht="15"/>
    <row r="3542" s="691" customFormat="1" ht="15"/>
    <row r="3543" s="691" customFormat="1" ht="15"/>
    <row r="3544" s="691" customFormat="1" ht="15"/>
    <row r="3545" s="691" customFormat="1" ht="15"/>
    <row r="3546" s="691" customFormat="1" ht="15"/>
    <row r="3547" s="691" customFormat="1" ht="15"/>
    <row r="3548" s="691" customFormat="1" ht="15"/>
    <row r="3549" s="691" customFormat="1" ht="15"/>
    <row r="3550" s="691" customFormat="1" ht="15"/>
    <row r="3551" s="691" customFormat="1" ht="15"/>
    <row r="3552" s="691" customFormat="1" ht="15"/>
    <row r="3553" s="691" customFormat="1" ht="15"/>
    <row r="3554" s="691" customFormat="1" ht="15"/>
    <row r="3555" s="691" customFormat="1" ht="15"/>
    <row r="3556" s="691" customFormat="1" ht="15"/>
    <row r="3557" s="691" customFormat="1" ht="15"/>
    <row r="3558" s="691" customFormat="1" ht="15"/>
    <row r="3559" s="691" customFormat="1" ht="15"/>
    <row r="3560" s="691" customFormat="1" ht="15"/>
    <row r="3561" s="691" customFormat="1" ht="15"/>
    <row r="3562" s="691" customFormat="1" ht="15"/>
    <row r="3563" s="691" customFormat="1" ht="15"/>
    <row r="3564" s="691" customFormat="1" ht="15"/>
    <row r="3565" s="691" customFormat="1" ht="15"/>
    <row r="3566" s="691" customFormat="1" ht="15"/>
    <row r="3567" s="691" customFormat="1" ht="15"/>
    <row r="3568" s="691" customFormat="1" ht="15"/>
    <row r="3569" s="691" customFormat="1" ht="15"/>
    <row r="3570" s="691" customFormat="1" ht="15"/>
    <row r="3571" s="691" customFormat="1" ht="15"/>
    <row r="3572" s="691" customFormat="1" ht="15"/>
    <row r="3573" s="691" customFormat="1" ht="15"/>
    <row r="3574" s="691" customFormat="1" ht="15"/>
    <row r="3575" s="691" customFormat="1" ht="15"/>
    <row r="3576" s="691" customFormat="1" ht="15"/>
    <row r="3577" s="691" customFormat="1" ht="15"/>
    <row r="3578" s="691" customFormat="1" ht="15"/>
    <row r="3579" s="691" customFormat="1" ht="15"/>
    <row r="3580" s="691" customFormat="1" ht="15"/>
    <row r="3581" s="691" customFormat="1" ht="15"/>
    <row r="3582" s="691" customFormat="1" ht="15"/>
    <row r="3583" s="691" customFormat="1" ht="15"/>
    <row r="3584" s="691" customFormat="1" ht="15"/>
    <row r="3585" s="691" customFormat="1" ht="15"/>
    <row r="3586" s="691" customFormat="1" ht="15"/>
    <row r="3587" s="691" customFormat="1" ht="15"/>
    <row r="3588" s="691" customFormat="1" ht="15"/>
    <row r="3589" s="691" customFormat="1" ht="15"/>
    <row r="3590" s="691" customFormat="1" ht="15"/>
    <row r="3591" s="691" customFormat="1" ht="15"/>
    <row r="3592" s="691" customFormat="1" ht="15"/>
    <row r="3593" s="691" customFormat="1" ht="15"/>
    <row r="3594" s="691" customFormat="1" ht="15"/>
    <row r="3595" s="691" customFormat="1" ht="15"/>
    <row r="3596" s="691" customFormat="1" ht="15"/>
    <row r="3597" s="691" customFormat="1" ht="15"/>
    <row r="3598" s="691" customFormat="1" ht="15"/>
    <row r="3599" s="691" customFormat="1" ht="15"/>
    <row r="3600" s="691" customFormat="1" ht="15"/>
    <row r="3601" s="691" customFormat="1" ht="15"/>
    <row r="3602" s="691" customFormat="1" ht="15"/>
    <row r="3603" s="691" customFormat="1" ht="15"/>
    <row r="3604" s="691" customFormat="1" ht="15"/>
    <row r="3605" s="691" customFormat="1" ht="15"/>
    <row r="3606" s="691" customFormat="1" ht="15"/>
    <row r="3607" s="691" customFormat="1" ht="15"/>
    <row r="3608" s="691" customFormat="1" ht="15"/>
    <row r="3609" s="691" customFormat="1" ht="15"/>
    <row r="3610" s="691" customFormat="1" ht="15"/>
    <row r="3611" s="691" customFormat="1" ht="15"/>
    <row r="3612" s="691" customFormat="1" ht="15"/>
    <row r="3613" s="691" customFormat="1" ht="15"/>
    <row r="3614" s="691" customFormat="1" ht="15"/>
    <row r="3615" s="691" customFormat="1" ht="15"/>
    <row r="3616" s="691" customFormat="1" ht="15"/>
    <row r="3617" s="691" customFormat="1" ht="15"/>
    <row r="3618" s="691" customFormat="1" ht="15"/>
    <row r="3619" s="691" customFormat="1" ht="15"/>
    <row r="3620" s="691" customFormat="1" ht="15"/>
    <row r="3621" s="691" customFormat="1" ht="15"/>
    <row r="3622" s="691" customFormat="1" ht="15"/>
    <row r="3623" s="691" customFormat="1" ht="15"/>
    <row r="3624" s="691" customFormat="1" ht="15"/>
    <row r="3625" s="691" customFormat="1" ht="15"/>
    <row r="3626" s="691" customFormat="1" ht="15"/>
    <row r="3627" s="691" customFormat="1" ht="15"/>
    <row r="3628" s="691" customFormat="1" ht="15"/>
    <row r="3629" s="691" customFormat="1" ht="15"/>
    <row r="3630" s="691" customFormat="1" ht="15"/>
    <row r="3631" s="691" customFormat="1" ht="15"/>
    <row r="3632" s="691" customFormat="1" ht="15"/>
    <row r="3633" s="691" customFormat="1" ht="15"/>
    <row r="3634" s="691" customFormat="1" ht="15"/>
    <row r="3635" s="691" customFormat="1" ht="15"/>
    <row r="3636" s="691" customFormat="1" ht="15"/>
    <row r="3637" s="691" customFormat="1" ht="15"/>
    <row r="3638" s="691" customFormat="1" ht="15"/>
    <row r="3639" s="691" customFormat="1" ht="15"/>
    <row r="3640" s="691" customFormat="1" ht="15"/>
    <row r="3641" s="691" customFormat="1" ht="15"/>
    <row r="3642" s="691" customFormat="1" ht="15"/>
    <row r="3643" s="691" customFormat="1" ht="15"/>
    <row r="3644" s="691" customFormat="1" ht="15"/>
    <row r="3645" s="691" customFormat="1" ht="15"/>
    <row r="3646" s="691" customFormat="1" ht="15"/>
    <row r="3647" s="691" customFormat="1" ht="15"/>
    <row r="3648" s="691" customFormat="1" ht="15"/>
    <row r="3649" s="691" customFormat="1" ht="15"/>
    <row r="3650" s="691" customFormat="1" ht="15"/>
    <row r="3651" s="691" customFormat="1" ht="15"/>
    <row r="3652" s="691" customFormat="1" ht="15"/>
    <row r="3653" s="691" customFormat="1" ht="15"/>
    <row r="3654" s="691" customFormat="1" ht="15"/>
    <row r="3655" s="691" customFormat="1" ht="15"/>
    <row r="3656" s="691" customFormat="1" ht="15"/>
    <row r="3657" s="691" customFormat="1" ht="15"/>
    <row r="3658" s="691" customFormat="1" ht="15"/>
    <row r="3659" s="691" customFormat="1" ht="15"/>
    <row r="3660" s="691" customFormat="1" ht="15"/>
    <row r="3661" s="691" customFormat="1" ht="15"/>
    <row r="3662" s="691" customFormat="1" ht="15"/>
    <row r="3663" s="691" customFormat="1" ht="15"/>
    <row r="3664" s="691" customFormat="1" ht="15"/>
    <row r="3665" s="691" customFormat="1" ht="15"/>
    <row r="3666" s="691" customFormat="1" ht="15"/>
    <row r="3667" s="691" customFormat="1" ht="15"/>
    <row r="3668" s="691" customFormat="1" ht="15"/>
    <row r="3669" s="691" customFormat="1" ht="15"/>
    <row r="3670" s="691" customFormat="1" ht="15"/>
    <row r="3671" s="691" customFormat="1" ht="15"/>
    <row r="3672" s="691" customFormat="1" ht="15"/>
    <row r="3673" s="691" customFormat="1" ht="15"/>
    <row r="3674" s="691" customFormat="1" ht="15"/>
    <row r="3675" s="691" customFormat="1" ht="15"/>
    <row r="3676" s="691" customFormat="1" ht="15"/>
    <row r="3677" s="691" customFormat="1" ht="15"/>
    <row r="3678" s="691" customFormat="1" ht="15"/>
    <row r="3679" s="691" customFormat="1" ht="15"/>
    <row r="3680" s="691" customFormat="1" ht="15"/>
    <row r="3681" s="691" customFormat="1" ht="15"/>
    <row r="3682" s="691" customFormat="1" ht="15"/>
    <row r="3683" s="691" customFormat="1" ht="15"/>
    <row r="3684" s="691" customFormat="1" ht="15"/>
    <row r="3685" s="691" customFormat="1" ht="15"/>
    <row r="3686" s="691" customFormat="1" ht="15"/>
    <row r="3687" s="691" customFormat="1" ht="15"/>
    <row r="3688" s="691" customFormat="1" ht="15"/>
    <row r="3689" s="691" customFormat="1" ht="15"/>
    <row r="3690" s="691" customFormat="1" ht="15"/>
    <row r="3691" s="691" customFormat="1" ht="15"/>
    <row r="3692" s="691" customFormat="1" ht="15"/>
    <row r="3693" s="691" customFormat="1" ht="15"/>
    <row r="3694" s="691" customFormat="1" ht="15"/>
    <row r="3695" s="691" customFormat="1" ht="15"/>
    <row r="3696" s="691" customFormat="1" ht="15"/>
    <row r="3697" s="691" customFormat="1" ht="15"/>
    <row r="3698" s="691" customFormat="1" ht="15"/>
    <row r="3699" s="691" customFormat="1" ht="15"/>
    <row r="3700" s="691" customFormat="1" ht="15"/>
    <row r="3701" s="691" customFormat="1" ht="15"/>
    <row r="3702" s="691" customFormat="1" ht="15"/>
    <row r="3703" s="691" customFormat="1" ht="15"/>
    <row r="3704" s="691" customFormat="1" ht="15"/>
    <row r="3705" s="691" customFormat="1" ht="15"/>
    <row r="3706" s="691" customFormat="1" ht="15"/>
    <row r="3707" s="691" customFormat="1" ht="15"/>
    <row r="3708" s="691" customFormat="1" ht="15"/>
    <row r="3709" s="691" customFormat="1" ht="15"/>
    <row r="3710" s="691" customFormat="1" ht="15"/>
    <row r="3711" s="691" customFormat="1" ht="15"/>
    <row r="3712" s="691" customFormat="1" ht="15"/>
    <row r="3713" s="691" customFormat="1" ht="15"/>
    <row r="3714" s="691" customFormat="1" ht="15"/>
    <row r="3715" s="691" customFormat="1" ht="15"/>
    <row r="3716" s="691" customFormat="1" ht="15"/>
    <row r="3717" s="691" customFormat="1" ht="15"/>
    <row r="3718" s="691" customFormat="1" ht="15"/>
    <row r="3719" s="691" customFormat="1" ht="15"/>
    <row r="3720" s="691" customFormat="1" ht="15"/>
    <row r="3721" s="691" customFormat="1" ht="15"/>
    <row r="3722" s="691" customFormat="1" ht="15"/>
    <row r="3723" s="691" customFormat="1" ht="15"/>
    <row r="3724" s="691" customFormat="1" ht="15"/>
    <row r="3725" s="691" customFormat="1" ht="15"/>
    <row r="3726" s="691" customFormat="1" ht="15"/>
    <row r="3727" s="691" customFormat="1" ht="15"/>
    <row r="3728" s="691" customFormat="1" ht="15"/>
    <row r="3729" s="691" customFormat="1" ht="15"/>
    <row r="3730" s="691" customFormat="1" ht="15"/>
    <row r="3731" s="691" customFormat="1" ht="15"/>
    <row r="3732" s="691" customFormat="1" ht="15"/>
    <row r="3733" s="691" customFormat="1" ht="15"/>
    <row r="3734" s="691" customFormat="1" ht="15"/>
    <row r="3735" s="691" customFormat="1" ht="15"/>
    <row r="3736" s="691" customFormat="1" ht="15"/>
    <row r="3737" s="691" customFormat="1" ht="15"/>
    <row r="3738" s="691" customFormat="1" ht="15"/>
    <row r="3739" s="691" customFormat="1" ht="15"/>
    <row r="3740" s="691" customFormat="1" ht="15"/>
    <row r="3741" s="691" customFormat="1" ht="15"/>
    <row r="3742" s="691" customFormat="1" ht="15"/>
    <row r="3743" s="691" customFormat="1" ht="15"/>
    <row r="3744" s="691" customFormat="1" ht="15"/>
    <row r="3745" s="691" customFormat="1" ht="15"/>
    <row r="3746" s="691" customFormat="1" ht="15"/>
    <row r="3747" s="691" customFormat="1" ht="15"/>
    <row r="3748" s="691" customFormat="1" ht="15"/>
    <row r="3749" s="691" customFormat="1" ht="15"/>
    <row r="3750" s="691" customFormat="1" ht="15"/>
    <row r="3751" s="691" customFormat="1" ht="15"/>
    <row r="3752" s="691" customFormat="1" ht="15"/>
    <row r="3753" s="691" customFormat="1" ht="15"/>
    <row r="3754" s="691" customFormat="1" ht="15"/>
    <row r="3755" s="691" customFormat="1" ht="15"/>
    <row r="3756" s="691" customFormat="1" ht="15"/>
    <row r="3757" s="691" customFormat="1" ht="15"/>
    <row r="3758" s="691" customFormat="1" ht="15"/>
    <row r="3759" s="691" customFormat="1" ht="15"/>
    <row r="3760" s="691" customFormat="1" ht="15"/>
    <row r="3761" s="691" customFormat="1" ht="15"/>
    <row r="3762" s="691" customFormat="1" ht="15"/>
    <row r="3763" s="691" customFormat="1" ht="15"/>
    <row r="3764" s="691" customFormat="1" ht="15"/>
    <row r="3765" s="691" customFormat="1" ht="15"/>
    <row r="3766" s="691" customFormat="1" ht="15"/>
    <row r="3767" s="691" customFormat="1" ht="15"/>
    <row r="3768" s="691" customFormat="1" ht="15"/>
    <row r="3769" s="691" customFormat="1" ht="15"/>
    <row r="3770" s="691" customFormat="1" ht="15"/>
    <row r="3771" s="691" customFormat="1" ht="15"/>
    <row r="3772" s="691" customFormat="1" ht="15"/>
    <row r="3773" s="691" customFormat="1" ht="15"/>
    <row r="3774" s="691" customFormat="1" ht="15"/>
    <row r="3775" s="691" customFormat="1" ht="15"/>
    <row r="3776" s="691" customFormat="1" ht="15"/>
    <row r="3777" s="691" customFormat="1" ht="15"/>
    <row r="3778" s="691" customFormat="1" ht="15"/>
    <row r="3779" s="691" customFormat="1" ht="15"/>
    <row r="3780" s="691" customFormat="1" ht="15"/>
    <row r="3781" s="691" customFormat="1" ht="15"/>
    <row r="3782" s="691" customFormat="1" ht="15"/>
    <row r="3783" s="691" customFormat="1" ht="15"/>
    <row r="3784" s="691" customFormat="1" ht="15"/>
    <row r="3785" s="691" customFormat="1" ht="15"/>
    <row r="3786" s="691" customFormat="1" ht="15"/>
    <row r="3787" s="691" customFormat="1" ht="15"/>
    <row r="3788" s="691" customFormat="1" ht="15"/>
    <row r="3789" s="691" customFormat="1" ht="15"/>
    <row r="3790" s="691" customFormat="1" ht="15"/>
    <row r="3791" s="691" customFormat="1" ht="15"/>
    <row r="3792" s="691" customFormat="1" ht="15"/>
    <row r="3793" s="691" customFormat="1" ht="15"/>
    <row r="3794" s="691" customFormat="1" ht="15"/>
    <row r="3795" s="691" customFormat="1" ht="15"/>
    <row r="3796" s="691" customFormat="1" ht="15"/>
    <row r="3797" s="691" customFormat="1" ht="15"/>
    <row r="3798" s="691" customFormat="1" ht="15"/>
    <row r="3799" s="691" customFormat="1" ht="15"/>
    <row r="3800" s="691" customFormat="1" ht="15"/>
    <row r="3801" s="691" customFormat="1" ht="15"/>
    <row r="3802" s="691" customFormat="1" ht="15"/>
    <row r="3803" s="691" customFormat="1" ht="15"/>
    <row r="3804" s="691" customFormat="1" ht="15"/>
    <row r="3805" s="691" customFormat="1" ht="15"/>
    <row r="3806" s="691" customFormat="1" ht="15"/>
    <row r="3807" s="691" customFormat="1" ht="15"/>
    <row r="3808" s="691" customFormat="1" ht="15"/>
    <row r="3809" s="691" customFormat="1" ht="15"/>
    <row r="3810" s="691" customFormat="1" ht="15"/>
    <row r="3811" s="691" customFormat="1" ht="15"/>
    <row r="3812" s="691" customFormat="1" ht="15"/>
    <row r="3813" s="691" customFormat="1" ht="15"/>
    <row r="3814" s="691" customFormat="1" ht="15"/>
    <row r="3815" s="691" customFormat="1" ht="15"/>
    <row r="3816" s="691" customFormat="1" ht="15"/>
    <row r="3817" s="691" customFormat="1" ht="15"/>
    <row r="3818" s="691" customFormat="1" ht="15"/>
    <row r="3819" s="691" customFormat="1" ht="15"/>
    <row r="3820" s="691" customFormat="1" ht="15"/>
    <row r="3821" s="691" customFormat="1" ht="15"/>
    <row r="3822" s="691" customFormat="1" ht="15"/>
    <row r="3823" s="691" customFormat="1" ht="15"/>
    <row r="3824" s="691" customFormat="1" ht="15"/>
    <row r="3825" s="691" customFormat="1" ht="15"/>
    <row r="3826" s="691" customFormat="1" ht="15"/>
    <row r="3827" s="691" customFormat="1" ht="15"/>
    <row r="3828" s="691" customFormat="1" ht="15"/>
    <row r="3829" s="691" customFormat="1" ht="15"/>
    <row r="3830" s="691" customFormat="1" ht="15"/>
    <row r="3831" s="691" customFormat="1" ht="15"/>
    <row r="3832" s="691" customFormat="1" ht="15"/>
    <row r="3833" s="691" customFormat="1" ht="15"/>
    <row r="3834" s="691" customFormat="1" ht="15"/>
    <row r="3835" s="691" customFormat="1" ht="15"/>
    <row r="3836" s="691" customFormat="1" ht="15"/>
    <row r="3837" s="691" customFormat="1" ht="15"/>
    <row r="3838" s="691" customFormat="1" ht="15"/>
    <row r="3839" s="691" customFormat="1" ht="15"/>
    <row r="3840" s="691" customFormat="1" ht="15"/>
    <row r="3841" s="691" customFormat="1" ht="15"/>
    <row r="3842" s="691" customFormat="1" ht="15"/>
    <row r="3843" s="691" customFormat="1" ht="15"/>
    <row r="3844" s="691" customFormat="1" ht="15"/>
    <row r="3845" s="691" customFormat="1" ht="15"/>
    <row r="3846" s="691" customFormat="1" ht="15"/>
    <row r="3847" s="691" customFormat="1" ht="15"/>
    <row r="3848" s="691" customFormat="1" ht="15"/>
    <row r="3849" s="691" customFormat="1" ht="15"/>
    <row r="3850" s="691" customFormat="1" ht="15"/>
    <row r="3851" s="691" customFormat="1" ht="15"/>
    <row r="3852" s="691" customFormat="1" ht="15"/>
    <row r="3853" s="691" customFormat="1" ht="15"/>
    <row r="3854" s="691" customFormat="1" ht="15"/>
    <row r="3855" s="691" customFormat="1" ht="15"/>
    <row r="3856" s="691" customFormat="1" ht="15"/>
    <row r="3857" s="691" customFormat="1" ht="15"/>
    <row r="3858" s="691" customFormat="1" ht="15"/>
    <row r="3859" s="691" customFormat="1" ht="15"/>
    <row r="3860" s="691" customFormat="1" ht="15"/>
    <row r="3861" s="691" customFormat="1" ht="15"/>
    <row r="3862" s="691" customFormat="1" ht="15"/>
    <row r="3863" s="691" customFormat="1" ht="15"/>
    <row r="3864" s="691" customFormat="1" ht="15"/>
    <row r="3865" s="691" customFormat="1" ht="15"/>
    <row r="3866" s="691" customFormat="1" ht="15"/>
    <row r="3867" s="691" customFormat="1" ht="15"/>
    <row r="3868" s="691" customFormat="1" ht="15"/>
    <row r="3869" s="691" customFormat="1" ht="15"/>
    <row r="3870" s="691" customFormat="1" ht="15"/>
    <row r="3871" s="691" customFormat="1" ht="15"/>
    <row r="3872" s="691" customFormat="1" ht="15"/>
    <row r="3873" s="691" customFormat="1" ht="15"/>
    <row r="3874" s="691" customFormat="1" ht="15"/>
    <row r="3875" s="691" customFormat="1" ht="15"/>
    <row r="3876" s="691" customFormat="1" ht="15"/>
    <row r="3877" s="691" customFormat="1" ht="15"/>
    <row r="3878" s="691" customFormat="1" ht="15"/>
    <row r="3879" s="691" customFormat="1" ht="15"/>
    <row r="3880" s="691" customFormat="1" ht="15"/>
    <row r="3881" s="691" customFormat="1" ht="15"/>
    <row r="3882" s="691" customFormat="1" ht="15"/>
    <row r="3883" s="691" customFormat="1" ht="15"/>
    <row r="3884" s="691" customFormat="1" ht="15"/>
    <row r="3885" s="691" customFormat="1" ht="15"/>
    <row r="3886" s="691" customFormat="1" ht="15"/>
    <row r="3887" s="691" customFormat="1" ht="15"/>
    <row r="3888" s="691" customFormat="1" ht="15"/>
    <row r="3889" s="691" customFormat="1" ht="15"/>
    <row r="3890" s="691" customFormat="1" ht="15"/>
    <row r="3891" s="691" customFormat="1" ht="15"/>
    <row r="3892" s="691" customFormat="1" ht="15"/>
    <row r="3893" s="691" customFormat="1" ht="15"/>
    <row r="3894" s="691" customFormat="1" ht="15"/>
    <row r="3895" s="691" customFormat="1" ht="15"/>
    <row r="3896" s="691" customFormat="1" ht="15"/>
    <row r="3897" s="691" customFormat="1" ht="15"/>
    <row r="3898" s="691" customFormat="1" ht="15"/>
    <row r="3899" s="691" customFormat="1" ht="15"/>
    <row r="3900" s="691" customFormat="1" ht="15"/>
    <row r="3901" s="691" customFormat="1" ht="15"/>
    <row r="3902" s="691" customFormat="1" ht="15"/>
    <row r="3903" s="691" customFormat="1" ht="15"/>
    <row r="3904" s="691" customFormat="1" ht="15"/>
    <row r="3905" s="691" customFormat="1" ht="15"/>
    <row r="3906" s="691" customFormat="1" ht="15"/>
    <row r="3907" s="691" customFormat="1" ht="15"/>
    <row r="3908" s="691" customFormat="1" ht="15"/>
    <row r="3909" s="691" customFormat="1" ht="15"/>
    <row r="3910" s="691" customFormat="1" ht="15"/>
    <row r="3911" s="691" customFormat="1" ht="15"/>
    <row r="3912" s="691" customFormat="1" ht="15"/>
    <row r="3913" s="691" customFormat="1" ht="15"/>
    <row r="3914" s="691" customFormat="1" ht="15"/>
    <row r="3915" s="691" customFormat="1" ht="15"/>
    <row r="3916" s="691" customFormat="1" ht="15"/>
    <row r="3917" s="691" customFormat="1" ht="15"/>
    <row r="3918" s="691" customFormat="1" ht="15"/>
    <row r="3919" s="691" customFormat="1" ht="15"/>
    <row r="3920" s="691" customFormat="1" ht="15"/>
    <row r="3921" s="691" customFormat="1" ht="15"/>
    <row r="3922" s="691" customFormat="1" ht="15"/>
    <row r="3923" s="691" customFormat="1" ht="15"/>
    <row r="3924" s="691" customFormat="1" ht="15"/>
    <row r="3925" s="691" customFormat="1" ht="15"/>
    <row r="3926" s="691" customFormat="1" ht="15"/>
    <row r="3927" s="691" customFormat="1" ht="15"/>
    <row r="3928" s="691" customFormat="1" ht="15"/>
    <row r="3929" s="691" customFormat="1" ht="15"/>
    <row r="3930" s="691" customFormat="1" ht="15"/>
    <row r="3931" s="691" customFormat="1" ht="15"/>
    <row r="3932" s="691" customFormat="1" ht="15"/>
    <row r="3933" s="691" customFormat="1" ht="15"/>
    <row r="3934" s="691" customFormat="1" ht="15"/>
    <row r="3935" s="691" customFormat="1" ht="15"/>
    <row r="3936" s="691" customFormat="1" ht="15"/>
    <row r="3937" s="691" customFormat="1" ht="15"/>
    <row r="3938" s="691" customFormat="1" ht="15"/>
    <row r="3939" s="691" customFormat="1" ht="15"/>
    <row r="3940" s="691" customFormat="1" ht="15"/>
    <row r="3941" s="691" customFormat="1" ht="15"/>
    <row r="3942" s="691" customFormat="1" ht="15"/>
    <row r="3943" s="691" customFormat="1" ht="15"/>
    <row r="3944" s="691" customFormat="1" ht="15"/>
    <row r="3945" s="691" customFormat="1" ht="15"/>
    <row r="3946" s="691" customFormat="1" ht="15"/>
    <row r="3947" s="691" customFormat="1" ht="15"/>
    <row r="3948" s="691" customFormat="1" ht="15"/>
    <row r="3949" s="691" customFormat="1" ht="15"/>
    <row r="3950" s="691" customFormat="1" ht="15"/>
    <row r="3951" s="691" customFormat="1" ht="15"/>
    <row r="3952" s="691" customFormat="1" ht="15"/>
    <row r="3953" s="691" customFormat="1" ht="15"/>
    <row r="3954" s="691" customFormat="1" ht="15"/>
    <row r="3955" s="691" customFormat="1" ht="15"/>
    <row r="3956" s="691" customFormat="1" ht="15"/>
    <row r="3957" s="691" customFormat="1" ht="15"/>
    <row r="3958" s="691" customFormat="1" ht="15"/>
    <row r="3959" s="691" customFormat="1" ht="15"/>
    <row r="3960" s="691" customFormat="1" ht="15"/>
    <row r="3961" s="691" customFormat="1" ht="15"/>
    <row r="3962" s="691" customFormat="1" ht="15"/>
    <row r="3963" s="691" customFormat="1" ht="15"/>
    <row r="3964" s="691" customFormat="1" ht="15"/>
    <row r="3965" s="691" customFormat="1" ht="15"/>
    <row r="3966" s="691" customFormat="1" ht="15"/>
    <row r="3967" s="691" customFormat="1" ht="15"/>
    <row r="3968" s="691" customFormat="1" ht="15"/>
    <row r="3969" s="691" customFormat="1" ht="15"/>
    <row r="3970" s="691" customFormat="1" ht="15"/>
    <row r="3971" s="691" customFormat="1" ht="15"/>
    <row r="3972" s="691" customFormat="1" ht="15"/>
    <row r="3973" s="691" customFormat="1" ht="15"/>
    <row r="3974" s="691" customFormat="1" ht="15"/>
    <row r="3975" s="691" customFormat="1" ht="15"/>
    <row r="3976" s="691" customFormat="1" ht="15"/>
    <row r="3977" s="691" customFormat="1" ht="15"/>
    <row r="3978" s="691" customFormat="1" ht="15"/>
    <row r="3979" s="691" customFormat="1" ht="15"/>
    <row r="3980" s="691" customFormat="1" ht="15"/>
    <row r="3981" s="691" customFormat="1" ht="15"/>
    <row r="3982" s="691" customFormat="1" ht="15"/>
    <row r="3983" s="691" customFormat="1" ht="15"/>
    <row r="3984" s="691" customFormat="1" ht="15"/>
    <row r="3985" s="691" customFormat="1" ht="15"/>
    <row r="3986" s="691" customFormat="1" ht="15"/>
    <row r="3987" s="691" customFormat="1" ht="15"/>
    <row r="3988" s="691" customFormat="1" ht="15"/>
    <row r="3989" s="691" customFormat="1" ht="15"/>
    <row r="3990" s="691" customFormat="1" ht="15"/>
    <row r="3991" s="691" customFormat="1" ht="15"/>
    <row r="3992" s="691" customFormat="1" ht="15"/>
    <row r="3993" s="691" customFormat="1" ht="15"/>
    <row r="3994" s="691" customFormat="1" ht="15"/>
    <row r="3995" s="691" customFormat="1" ht="15"/>
    <row r="3996" s="691" customFormat="1" ht="15"/>
    <row r="3997" s="691" customFormat="1" ht="15"/>
    <row r="3998" s="691" customFormat="1" ht="15"/>
    <row r="3999" s="691" customFormat="1" ht="15"/>
    <row r="4000" s="691" customFormat="1" ht="15"/>
    <row r="4001" s="691" customFormat="1" ht="15"/>
    <row r="4002" s="691" customFormat="1" ht="15"/>
    <row r="4003" s="691" customFormat="1" ht="15"/>
    <row r="4004" s="691" customFormat="1" ht="15"/>
    <row r="4005" s="691" customFormat="1" ht="15"/>
    <row r="4006" s="691" customFormat="1" ht="15"/>
    <row r="4007" s="691" customFormat="1" ht="15"/>
    <row r="4008" s="691" customFormat="1" ht="15"/>
    <row r="4009" s="691" customFormat="1" ht="15"/>
    <row r="4010" s="691" customFormat="1" ht="15"/>
    <row r="4011" s="691" customFormat="1" ht="15"/>
    <row r="4012" s="691" customFormat="1" ht="15"/>
    <row r="4013" s="691" customFormat="1" ht="15"/>
    <row r="4014" s="691" customFormat="1" ht="15"/>
    <row r="4015" s="691" customFormat="1" ht="15"/>
    <row r="4016" s="691" customFormat="1" ht="15"/>
    <row r="4017" s="691" customFormat="1" ht="15"/>
    <row r="4018" s="691" customFormat="1" ht="15"/>
    <row r="4019" s="691" customFormat="1" ht="15"/>
    <row r="4020" s="691" customFormat="1" ht="15"/>
    <row r="4021" s="691" customFormat="1" ht="15"/>
    <row r="4022" s="691" customFormat="1" ht="15"/>
    <row r="4023" s="691" customFormat="1" ht="15"/>
    <row r="4024" s="691" customFormat="1" ht="15"/>
    <row r="4025" s="691" customFormat="1" ht="15"/>
    <row r="4026" s="691" customFormat="1" ht="15"/>
    <row r="4027" s="691" customFormat="1" ht="15"/>
    <row r="4028" s="691" customFormat="1" ht="15"/>
    <row r="4029" s="691" customFormat="1" ht="15"/>
    <row r="4030" s="691" customFormat="1" ht="15"/>
    <row r="4031" s="691" customFormat="1" ht="15"/>
    <row r="4032" s="691" customFormat="1" ht="15"/>
    <row r="4033" s="691" customFormat="1" ht="15"/>
    <row r="4034" s="691" customFormat="1" ht="15"/>
    <row r="4035" s="691" customFormat="1" ht="15"/>
    <row r="4036" s="691" customFormat="1" ht="15"/>
    <row r="4037" s="691" customFormat="1" ht="15"/>
    <row r="4038" s="691" customFormat="1" ht="15"/>
    <row r="4039" s="691" customFormat="1" ht="15"/>
    <row r="4040" s="691" customFormat="1" ht="15"/>
    <row r="4041" s="691" customFormat="1" ht="15"/>
    <row r="4042" s="691" customFormat="1" ht="15"/>
    <row r="4043" s="691" customFormat="1" ht="15"/>
    <row r="4044" s="691" customFormat="1" ht="15"/>
    <row r="4045" s="691" customFormat="1" ht="15"/>
    <row r="4046" s="691" customFormat="1" ht="15"/>
    <row r="4047" s="691" customFormat="1" ht="15"/>
    <row r="4048" s="691" customFormat="1" ht="15"/>
    <row r="4049" s="691" customFormat="1" ht="15"/>
    <row r="4050" s="691" customFormat="1" ht="15"/>
    <row r="4051" s="691" customFormat="1" ht="15"/>
    <row r="4052" s="691" customFormat="1" ht="15"/>
    <row r="4053" s="691" customFormat="1" ht="15"/>
    <row r="4054" s="691" customFormat="1" ht="15"/>
    <row r="4055" s="691" customFormat="1" ht="15"/>
    <row r="4056" s="691" customFormat="1" ht="15"/>
    <row r="4057" s="691" customFormat="1" ht="15"/>
    <row r="4058" s="691" customFormat="1" ht="15"/>
    <row r="4059" s="691" customFormat="1" ht="15"/>
    <row r="4060" s="691" customFormat="1" ht="15"/>
    <row r="4061" s="691" customFormat="1" ht="15"/>
    <row r="4062" s="691" customFormat="1" ht="15"/>
    <row r="4063" s="691" customFormat="1" ht="15"/>
    <row r="4064" s="691" customFormat="1" ht="15"/>
    <row r="4065" s="691" customFormat="1" ht="15"/>
    <row r="4066" s="691" customFormat="1" ht="15"/>
    <row r="4067" s="691" customFormat="1" ht="15"/>
    <row r="4068" s="691" customFormat="1" ht="15"/>
    <row r="4069" s="691" customFormat="1" ht="15"/>
    <row r="4070" s="691" customFormat="1" ht="15"/>
    <row r="4071" s="691" customFormat="1" ht="15"/>
    <row r="4072" s="691" customFormat="1" ht="15"/>
    <row r="4073" s="691" customFormat="1" ht="15"/>
    <row r="4074" s="691" customFormat="1" ht="15"/>
    <row r="4075" s="691" customFormat="1" ht="15"/>
    <row r="4076" s="691" customFormat="1" ht="15"/>
    <row r="4077" s="691" customFormat="1" ht="15"/>
    <row r="4078" s="691" customFormat="1" ht="15"/>
    <row r="4079" s="691" customFormat="1" ht="15"/>
    <row r="4080" s="691" customFormat="1" ht="15"/>
    <row r="4081" s="691" customFormat="1" ht="15"/>
    <row r="4082" s="691" customFormat="1" ht="15"/>
    <row r="4083" s="691" customFormat="1" ht="15"/>
    <row r="4084" s="691" customFormat="1" ht="15"/>
    <row r="4085" s="691" customFormat="1" ht="15"/>
    <row r="4086" s="691" customFormat="1" ht="15"/>
    <row r="4087" s="691" customFormat="1" ht="15"/>
    <row r="4088" s="691" customFormat="1" ht="15"/>
    <row r="4089" s="691" customFormat="1" ht="15"/>
    <row r="4090" s="691" customFormat="1" ht="15"/>
    <row r="4091" s="691" customFormat="1" ht="15"/>
    <row r="4092" s="691" customFormat="1" ht="15"/>
    <row r="4093" s="691" customFormat="1" ht="15"/>
    <row r="4094" s="691" customFormat="1" ht="15"/>
    <row r="4095" s="691" customFormat="1" ht="15"/>
    <row r="4096" s="691" customFormat="1" ht="15"/>
    <row r="4097" s="691" customFormat="1" ht="15"/>
    <row r="4098" s="691" customFormat="1" ht="15"/>
    <row r="4099" s="691" customFormat="1" ht="15"/>
    <row r="4100" s="691" customFormat="1" ht="15"/>
    <row r="4101" s="691" customFormat="1" ht="15"/>
    <row r="4102" s="691" customFormat="1" ht="15"/>
    <row r="4103" s="691" customFormat="1" ht="15"/>
    <row r="4104" s="691" customFormat="1" ht="15"/>
    <row r="4105" s="691" customFormat="1" ht="15"/>
    <row r="4106" s="691" customFormat="1" ht="15"/>
    <row r="4107" s="691" customFormat="1" ht="15"/>
    <row r="4108" s="691" customFormat="1" ht="15"/>
    <row r="4109" s="691" customFormat="1" ht="15"/>
    <row r="4110" s="691" customFormat="1" ht="15"/>
    <row r="4111" s="691" customFormat="1" ht="15"/>
    <row r="4112" s="691" customFormat="1" ht="15"/>
    <row r="4113" s="691" customFormat="1" ht="15"/>
    <row r="4114" s="691" customFormat="1" ht="15"/>
    <row r="4115" s="691" customFormat="1" ht="15"/>
    <row r="4116" s="691" customFormat="1" ht="15"/>
    <row r="4117" s="691" customFormat="1" ht="15"/>
    <row r="4118" s="691" customFormat="1" ht="15"/>
    <row r="4119" s="691" customFormat="1" ht="15"/>
    <row r="4120" s="691" customFormat="1" ht="15"/>
    <row r="4121" s="691" customFormat="1" ht="15"/>
    <row r="4122" s="691" customFormat="1" ht="15"/>
    <row r="4123" s="691" customFormat="1" ht="15"/>
    <row r="4124" s="691" customFormat="1" ht="15"/>
    <row r="4125" s="691" customFormat="1" ht="15"/>
    <row r="4126" s="691" customFormat="1" ht="15"/>
    <row r="4127" s="691" customFormat="1" ht="15"/>
    <row r="4128" s="691" customFormat="1" ht="15"/>
    <row r="4129" s="691" customFormat="1" ht="15"/>
    <row r="4130" s="691" customFormat="1" ht="15"/>
    <row r="4131" s="691" customFormat="1" ht="15"/>
    <row r="4132" s="691" customFormat="1" ht="15"/>
    <row r="4133" s="691" customFormat="1" ht="15"/>
    <row r="4134" s="691" customFormat="1" ht="15"/>
    <row r="4135" s="691" customFormat="1" ht="15"/>
    <row r="4136" s="691" customFormat="1" ht="15"/>
    <row r="4137" s="691" customFormat="1" ht="15"/>
    <row r="4138" s="691" customFormat="1" ht="15"/>
    <row r="4139" s="691" customFormat="1" ht="15"/>
    <row r="4140" s="691" customFormat="1" ht="15"/>
    <row r="4141" s="691" customFormat="1" ht="15"/>
    <row r="4142" s="691" customFormat="1" ht="15"/>
    <row r="4143" s="691" customFormat="1" ht="15"/>
    <row r="4144" s="691" customFormat="1" ht="15"/>
    <row r="4145" s="691" customFormat="1" ht="15"/>
    <row r="4146" s="691" customFormat="1" ht="15"/>
    <row r="4147" s="691" customFormat="1" ht="15"/>
    <row r="4148" s="691" customFormat="1" ht="15"/>
    <row r="4149" s="691" customFormat="1" ht="15"/>
    <row r="4150" s="691" customFormat="1" ht="15"/>
    <row r="4151" s="691" customFormat="1" ht="15"/>
    <row r="4152" s="691" customFormat="1" ht="15"/>
    <row r="4153" s="691" customFormat="1" ht="15"/>
    <row r="4154" s="691" customFormat="1" ht="15"/>
    <row r="4155" s="691" customFormat="1" ht="15"/>
    <row r="4156" s="691" customFormat="1" ht="15"/>
    <row r="4157" s="691" customFormat="1" ht="15"/>
    <row r="4158" s="691" customFormat="1" ht="15"/>
    <row r="4159" s="691" customFormat="1" ht="15"/>
    <row r="4160" s="691" customFormat="1" ht="15"/>
    <row r="4161" s="691" customFormat="1" ht="15"/>
    <row r="4162" s="691" customFormat="1" ht="15"/>
    <row r="4163" s="691" customFormat="1" ht="15"/>
    <row r="4164" s="691" customFormat="1" ht="15"/>
    <row r="4165" s="691" customFormat="1" ht="15"/>
    <row r="4166" s="691" customFormat="1" ht="15"/>
    <row r="4167" s="691" customFormat="1" ht="15"/>
    <row r="4168" s="691" customFormat="1" ht="15"/>
    <row r="4169" s="691" customFormat="1" ht="15"/>
    <row r="4170" s="691" customFormat="1" ht="15"/>
    <row r="4171" s="691" customFormat="1" ht="15"/>
    <row r="4172" s="691" customFormat="1" ht="15"/>
    <row r="4173" s="691" customFormat="1" ht="15"/>
    <row r="4174" s="691" customFormat="1" ht="15"/>
    <row r="4175" s="691" customFormat="1" ht="15"/>
    <row r="4176" s="691" customFormat="1" ht="15"/>
    <row r="4177" s="691" customFormat="1" ht="15"/>
    <row r="4178" s="691" customFormat="1" ht="15"/>
    <row r="4179" s="691" customFormat="1" ht="15"/>
    <row r="4180" s="691" customFormat="1" ht="15"/>
    <row r="4181" s="691" customFormat="1" ht="15"/>
    <row r="4182" s="691" customFormat="1" ht="15"/>
    <row r="4183" s="691" customFormat="1" ht="15"/>
    <row r="4184" s="691" customFormat="1" ht="15"/>
    <row r="4185" s="691" customFormat="1" ht="15"/>
    <row r="4186" s="691" customFormat="1" ht="15"/>
    <row r="4187" s="691" customFormat="1" ht="15"/>
    <row r="4188" s="691" customFormat="1" ht="15"/>
    <row r="4189" s="691" customFormat="1" ht="15"/>
    <row r="4190" s="691" customFormat="1" ht="15"/>
    <row r="4191" s="691" customFormat="1" ht="15"/>
    <row r="4192" s="691" customFormat="1" ht="15"/>
    <row r="4193" s="691" customFormat="1" ht="15"/>
    <row r="4194" s="691" customFormat="1" ht="15"/>
    <row r="4195" s="691" customFormat="1" ht="15"/>
    <row r="4196" s="691" customFormat="1" ht="15"/>
    <row r="4197" s="691" customFormat="1" ht="15"/>
    <row r="4198" s="691" customFormat="1" ht="15"/>
    <row r="4199" s="691" customFormat="1" ht="15"/>
    <row r="4200" s="691" customFormat="1" ht="15"/>
    <row r="4201" s="691" customFormat="1" ht="15"/>
    <row r="4202" s="691" customFormat="1" ht="15"/>
    <row r="4203" s="691" customFormat="1" ht="15"/>
    <row r="4204" s="691" customFormat="1" ht="15"/>
    <row r="4205" s="691" customFormat="1" ht="15"/>
    <row r="4206" s="691" customFormat="1" ht="15"/>
    <row r="4207" s="691" customFormat="1" ht="15"/>
    <row r="4208" s="691" customFormat="1" ht="15"/>
    <row r="4209" s="691" customFormat="1" ht="15"/>
    <row r="4210" s="691" customFormat="1" ht="15"/>
    <row r="4211" s="691" customFormat="1" ht="15"/>
    <row r="4212" s="691" customFormat="1" ht="15"/>
    <row r="4213" s="691" customFormat="1" ht="15"/>
    <row r="4214" s="691" customFormat="1" ht="15"/>
    <row r="4215" s="691" customFormat="1" ht="15"/>
    <row r="4216" s="691" customFormat="1" ht="15"/>
    <row r="4217" s="691" customFormat="1" ht="15"/>
    <row r="4218" s="691" customFormat="1" ht="15"/>
    <row r="4219" s="691" customFormat="1" ht="15"/>
    <row r="4220" s="691" customFormat="1" ht="15"/>
    <row r="4221" s="691" customFormat="1" ht="15"/>
    <row r="4222" s="691" customFormat="1" ht="15"/>
    <row r="4223" s="691" customFormat="1" ht="15"/>
    <row r="4224" s="691" customFormat="1" ht="15"/>
    <row r="4225" s="691" customFormat="1" ht="15"/>
    <row r="4226" s="691" customFormat="1" ht="15"/>
    <row r="4227" s="691" customFormat="1" ht="15"/>
    <row r="4228" s="691" customFormat="1" ht="15"/>
    <row r="4229" s="691" customFormat="1" ht="15"/>
    <row r="4230" s="691" customFormat="1" ht="15"/>
    <row r="4231" s="691" customFormat="1" ht="15"/>
    <row r="4232" s="691" customFormat="1" ht="15"/>
    <row r="4233" s="691" customFormat="1" ht="15"/>
    <row r="4234" s="691" customFormat="1" ht="15"/>
    <row r="4235" s="691" customFormat="1" ht="15"/>
    <row r="4236" s="691" customFormat="1" ht="15"/>
    <row r="4237" s="691" customFormat="1" ht="15"/>
    <row r="4238" s="691" customFormat="1" ht="15"/>
    <row r="4239" s="691" customFormat="1" ht="15"/>
    <row r="4240" s="691" customFormat="1" ht="15"/>
    <row r="4241" s="691" customFormat="1" ht="15"/>
    <row r="4242" s="691" customFormat="1" ht="15"/>
    <row r="4243" s="691" customFormat="1" ht="15"/>
    <row r="4244" s="691" customFormat="1" ht="15"/>
    <row r="4245" s="691" customFormat="1" ht="15"/>
    <row r="4246" s="691" customFormat="1" ht="15"/>
    <row r="4247" s="691" customFormat="1" ht="15"/>
    <row r="4248" s="691" customFormat="1" ht="15"/>
    <row r="4249" s="691" customFormat="1" ht="15"/>
    <row r="4250" s="691" customFormat="1" ht="15"/>
    <row r="4251" s="691" customFormat="1" ht="15"/>
    <row r="4252" s="691" customFormat="1" ht="15"/>
    <row r="4253" s="691" customFormat="1" ht="15"/>
    <row r="4254" s="691" customFormat="1" ht="15"/>
    <row r="4255" s="691" customFormat="1" ht="15"/>
    <row r="4256" s="691" customFormat="1" ht="15"/>
    <row r="4257" s="691" customFormat="1" ht="15"/>
    <row r="4258" s="691" customFormat="1" ht="15"/>
    <row r="4259" s="691" customFormat="1" ht="15"/>
    <row r="4260" s="691" customFormat="1" ht="15"/>
    <row r="4261" s="691" customFormat="1" ht="15"/>
    <row r="4262" s="691" customFormat="1" ht="15"/>
    <row r="4263" s="691" customFormat="1" ht="15"/>
    <row r="4264" s="691" customFormat="1" ht="15"/>
    <row r="4265" s="691" customFormat="1" ht="15"/>
    <row r="4266" s="691" customFormat="1" ht="15"/>
    <row r="4267" s="691" customFormat="1" ht="15"/>
    <row r="4268" s="691" customFormat="1" ht="15"/>
    <row r="4269" s="691" customFormat="1" ht="15"/>
    <row r="4270" s="691" customFormat="1" ht="15"/>
    <row r="4271" s="691" customFormat="1" ht="15"/>
    <row r="4272" s="691" customFormat="1" ht="15"/>
    <row r="4273" s="691" customFormat="1" ht="15"/>
    <row r="4274" s="691" customFormat="1" ht="15"/>
    <row r="4275" s="691" customFormat="1" ht="15"/>
    <row r="4276" s="691" customFormat="1" ht="15"/>
    <row r="4277" s="691" customFormat="1" ht="15"/>
    <row r="4278" s="691" customFormat="1" ht="15"/>
    <row r="4279" s="691" customFormat="1" ht="15"/>
    <row r="4280" s="691" customFormat="1" ht="15"/>
    <row r="4281" s="691" customFormat="1" ht="15"/>
    <row r="4282" s="691" customFormat="1" ht="15"/>
    <row r="4283" s="691" customFormat="1" ht="15"/>
    <row r="4284" s="691" customFormat="1" ht="15"/>
    <row r="4285" s="691" customFormat="1" ht="15"/>
    <row r="4286" s="691" customFormat="1" ht="15"/>
    <row r="4287" s="691" customFormat="1" ht="15"/>
    <row r="4288" s="691" customFormat="1" ht="15"/>
    <row r="4289" s="691" customFormat="1" ht="15"/>
    <row r="4290" s="691" customFormat="1" ht="15"/>
    <row r="4291" s="691" customFormat="1" ht="15"/>
    <row r="4292" s="691" customFormat="1" ht="15"/>
    <row r="4293" s="691" customFormat="1" ht="15"/>
    <row r="4294" s="691" customFormat="1" ht="15"/>
    <row r="4295" s="691" customFormat="1" ht="15"/>
    <row r="4296" s="691" customFormat="1" ht="15"/>
    <row r="4297" s="691" customFormat="1" ht="15"/>
    <row r="4298" s="691" customFormat="1" ht="15"/>
    <row r="4299" s="691" customFormat="1" ht="15"/>
    <row r="4300" s="691" customFormat="1" ht="15"/>
    <row r="4301" s="691" customFormat="1" ht="15"/>
    <row r="4302" s="691" customFormat="1" ht="15"/>
    <row r="4303" s="691" customFormat="1" ht="15"/>
    <row r="4304" s="691" customFormat="1" ht="15"/>
    <row r="4305" s="691" customFormat="1" ht="15"/>
    <row r="4306" s="691" customFormat="1" ht="15"/>
    <row r="4307" s="691" customFormat="1" ht="15"/>
    <row r="4308" s="691" customFormat="1" ht="15"/>
    <row r="4309" s="691" customFormat="1" ht="15"/>
    <row r="4310" s="691" customFormat="1" ht="15"/>
    <row r="4311" s="691" customFormat="1" ht="15"/>
    <row r="4312" s="691" customFormat="1" ht="15"/>
    <row r="4313" s="691" customFormat="1" ht="15"/>
    <row r="4314" s="691" customFormat="1" ht="15"/>
    <row r="4315" s="691" customFormat="1" ht="15"/>
    <row r="4316" s="691" customFormat="1" ht="15"/>
    <row r="4317" s="691" customFormat="1" ht="15"/>
    <row r="4318" s="691" customFormat="1" ht="15"/>
    <row r="4319" s="691" customFormat="1" ht="15"/>
    <row r="4320" s="691" customFormat="1" ht="15"/>
    <row r="4321" s="691" customFormat="1" ht="15"/>
    <row r="4322" s="691" customFormat="1" ht="15"/>
    <row r="4323" s="691" customFormat="1" ht="15"/>
    <row r="4324" s="691" customFormat="1" ht="15"/>
    <row r="4325" s="691" customFormat="1" ht="15"/>
    <row r="4326" s="691" customFormat="1" ht="15"/>
    <row r="4327" s="691" customFormat="1" ht="15"/>
    <row r="4328" s="691" customFormat="1" ht="15"/>
    <row r="4329" s="691" customFormat="1" ht="15"/>
    <row r="4330" s="691" customFormat="1" ht="15"/>
    <row r="4331" s="691" customFormat="1" ht="15"/>
    <row r="4332" s="691" customFormat="1" ht="15"/>
    <row r="4333" s="691" customFormat="1" ht="15"/>
    <row r="4334" s="691" customFormat="1" ht="15"/>
    <row r="4335" s="691" customFormat="1" ht="15"/>
    <row r="4336" s="691" customFormat="1" ht="15"/>
    <row r="4337" s="691" customFormat="1" ht="15"/>
    <row r="4338" s="691" customFormat="1" ht="15"/>
    <row r="4339" s="691" customFormat="1" ht="15"/>
    <row r="4340" s="691" customFormat="1" ht="15"/>
    <row r="4341" s="691" customFormat="1" ht="15"/>
    <row r="4342" s="691" customFormat="1" ht="15"/>
    <row r="4343" s="691" customFormat="1" ht="15"/>
    <row r="4344" s="691" customFormat="1" ht="15"/>
    <row r="4345" s="691" customFormat="1" ht="15"/>
    <row r="4346" s="691" customFormat="1" ht="15"/>
    <row r="4347" s="691" customFormat="1" ht="15"/>
    <row r="4348" s="691" customFormat="1" ht="15"/>
    <row r="4349" s="691" customFormat="1" ht="15"/>
    <row r="4350" s="691" customFormat="1" ht="15"/>
    <row r="4351" s="691" customFormat="1" ht="15"/>
    <row r="4352" s="691" customFormat="1" ht="15"/>
    <row r="4353" s="691" customFormat="1" ht="15"/>
    <row r="4354" s="691" customFormat="1" ht="15"/>
    <row r="4355" s="691" customFormat="1" ht="15"/>
    <row r="4356" s="691" customFormat="1" ht="15"/>
    <row r="4357" s="691" customFormat="1" ht="15"/>
    <row r="4358" s="691" customFormat="1" ht="15"/>
    <row r="4359" s="691" customFormat="1" ht="15"/>
    <row r="4360" s="691" customFormat="1" ht="15"/>
    <row r="4361" s="691" customFormat="1" ht="15"/>
    <row r="4362" s="691" customFormat="1" ht="15"/>
    <row r="4363" s="691" customFormat="1" ht="15"/>
    <row r="4364" s="691" customFormat="1" ht="15"/>
    <row r="4365" s="691" customFormat="1" ht="15"/>
    <row r="4366" s="691" customFormat="1" ht="15"/>
    <row r="4367" s="691" customFormat="1" ht="15"/>
    <row r="4368" s="691" customFormat="1" ht="15"/>
    <row r="4369" s="691" customFormat="1" ht="15"/>
    <row r="4370" s="691" customFormat="1" ht="15"/>
    <row r="4371" s="691" customFormat="1" ht="15"/>
    <row r="4372" s="691" customFormat="1" ht="15"/>
    <row r="4373" s="691" customFormat="1" ht="15"/>
    <row r="4374" s="691" customFormat="1" ht="15"/>
    <row r="4375" s="691" customFormat="1" ht="15"/>
    <row r="4376" s="691" customFormat="1" ht="15"/>
    <row r="4377" s="691" customFormat="1" ht="15"/>
    <row r="4378" s="691" customFormat="1" ht="15"/>
    <row r="4379" s="691" customFormat="1" ht="15"/>
    <row r="4380" s="691" customFormat="1" ht="15"/>
    <row r="4381" s="691" customFormat="1" ht="15"/>
    <row r="4382" s="691" customFormat="1" ht="15"/>
    <row r="4383" s="691" customFormat="1" ht="15"/>
    <row r="4384" s="691" customFormat="1" ht="15"/>
    <row r="4385" s="691" customFormat="1" ht="15"/>
    <row r="4386" s="691" customFormat="1" ht="15"/>
    <row r="4387" s="691" customFormat="1" ht="15"/>
    <row r="4388" s="691" customFormat="1" ht="15"/>
    <row r="4389" s="691" customFormat="1" ht="15"/>
    <row r="4390" s="691" customFormat="1" ht="15"/>
    <row r="4391" s="691" customFormat="1" ht="15"/>
    <row r="4392" s="691" customFormat="1" ht="15"/>
    <row r="4393" s="691" customFormat="1" ht="15"/>
    <row r="4394" s="691" customFormat="1" ht="15"/>
    <row r="4395" s="691" customFormat="1" ht="15"/>
    <row r="4396" s="691" customFormat="1" ht="15"/>
    <row r="4397" s="691" customFormat="1" ht="15"/>
    <row r="4398" s="691" customFormat="1" ht="15"/>
    <row r="4399" s="691" customFormat="1" ht="15"/>
    <row r="4400" s="691" customFormat="1" ht="15"/>
    <row r="4401" s="691" customFormat="1" ht="15"/>
    <row r="4402" s="691" customFormat="1" ht="15"/>
    <row r="4403" s="691" customFormat="1" ht="15"/>
    <row r="4404" s="691" customFormat="1" ht="15"/>
    <row r="4405" s="691" customFormat="1" ht="15"/>
    <row r="4406" s="691" customFormat="1" ht="15"/>
    <row r="4407" s="691" customFormat="1" ht="15"/>
    <row r="4408" s="691" customFormat="1" ht="15"/>
    <row r="4409" s="691" customFormat="1" ht="15"/>
    <row r="4410" s="691" customFormat="1" ht="15"/>
    <row r="4411" s="691" customFormat="1" ht="15"/>
    <row r="4412" s="691" customFormat="1" ht="15"/>
    <row r="4413" s="691" customFormat="1" ht="15"/>
    <row r="4414" s="691" customFormat="1" ht="15"/>
    <row r="4415" s="691" customFormat="1" ht="15"/>
    <row r="4416" s="691" customFormat="1" ht="15"/>
    <row r="4417" s="691" customFormat="1" ht="15"/>
    <row r="4418" s="691" customFormat="1" ht="15"/>
    <row r="4419" s="691" customFormat="1" ht="15"/>
    <row r="4420" s="691" customFormat="1" ht="15"/>
    <row r="4421" s="691" customFormat="1" ht="15"/>
    <row r="4422" s="691" customFormat="1" ht="15"/>
    <row r="4423" s="691" customFormat="1" ht="15"/>
    <row r="4424" s="691" customFormat="1" ht="15"/>
    <row r="4425" s="691" customFormat="1" ht="15"/>
    <row r="4426" s="691" customFormat="1" ht="15"/>
    <row r="4427" s="691" customFormat="1" ht="15"/>
    <row r="4428" s="691" customFormat="1" ht="15"/>
    <row r="4429" s="691" customFormat="1" ht="15"/>
    <row r="4430" s="691" customFormat="1" ht="15"/>
    <row r="4431" s="691" customFormat="1" ht="15"/>
    <row r="4432" s="691" customFormat="1" ht="15"/>
    <row r="4433" s="691" customFormat="1" ht="15"/>
    <row r="4434" s="691" customFormat="1" ht="15"/>
    <row r="4435" s="691" customFormat="1" ht="15"/>
    <row r="4436" s="691" customFormat="1" ht="15"/>
    <row r="4437" s="691" customFormat="1" ht="15"/>
    <row r="4438" s="691" customFormat="1" ht="15"/>
    <row r="4439" s="691" customFormat="1" ht="15"/>
    <row r="4440" s="691" customFormat="1" ht="15"/>
    <row r="4441" s="691" customFormat="1" ht="15"/>
    <row r="4442" s="691" customFormat="1" ht="15"/>
    <row r="4443" s="691" customFormat="1" ht="15"/>
    <row r="4444" s="691" customFormat="1" ht="15"/>
    <row r="4445" s="691" customFormat="1" ht="15"/>
    <row r="4446" s="691" customFormat="1" ht="15"/>
    <row r="4447" s="691" customFormat="1" ht="15"/>
    <row r="4448" s="691" customFormat="1" ht="15"/>
    <row r="4449" s="691" customFormat="1" ht="15"/>
    <row r="4450" s="691" customFormat="1" ht="15"/>
    <row r="4451" s="691" customFormat="1" ht="15"/>
    <row r="4452" s="691" customFormat="1" ht="15"/>
    <row r="4453" s="691" customFormat="1" ht="15"/>
    <row r="4454" s="691" customFormat="1" ht="15"/>
    <row r="4455" s="691" customFormat="1" ht="15"/>
    <row r="4456" s="691" customFormat="1" ht="15"/>
    <row r="4457" s="691" customFormat="1" ht="15"/>
    <row r="4458" s="691" customFormat="1" ht="15"/>
    <row r="4459" s="691" customFormat="1" ht="15"/>
    <row r="4460" s="691" customFormat="1" ht="15"/>
    <row r="4461" s="691" customFormat="1" ht="15"/>
    <row r="4462" s="691" customFormat="1" ht="15"/>
    <row r="4463" s="691" customFormat="1" ht="15"/>
    <row r="4464" s="691" customFormat="1" ht="15"/>
    <row r="4465" s="691" customFormat="1" ht="15"/>
    <row r="4466" s="691" customFormat="1" ht="15"/>
    <row r="4467" s="691" customFormat="1" ht="15"/>
    <row r="4468" s="691" customFormat="1" ht="15"/>
    <row r="4469" s="691" customFormat="1" ht="15"/>
    <row r="4470" s="691" customFormat="1" ht="15"/>
    <row r="4471" s="691" customFormat="1" ht="15"/>
    <row r="4472" s="691" customFormat="1" ht="15"/>
    <row r="4473" s="691" customFormat="1" ht="15"/>
    <row r="4474" s="691" customFormat="1" ht="15"/>
    <row r="4475" s="691" customFormat="1" ht="15"/>
    <row r="4476" s="691" customFormat="1" ht="15"/>
    <row r="4477" s="691" customFormat="1" ht="15"/>
    <row r="4478" s="691" customFormat="1" ht="15"/>
    <row r="4479" s="691" customFormat="1" ht="15"/>
    <row r="4480" s="691" customFormat="1" ht="15"/>
    <row r="4481" s="691" customFormat="1" ht="15"/>
    <row r="4482" s="691" customFormat="1" ht="15"/>
    <row r="4483" s="691" customFormat="1" ht="15"/>
    <row r="4484" s="691" customFormat="1" ht="15"/>
    <row r="4485" s="691" customFormat="1" ht="15"/>
    <row r="4486" s="691" customFormat="1" ht="15"/>
    <row r="4487" s="691" customFormat="1" ht="15"/>
    <row r="4488" s="691" customFormat="1" ht="15"/>
    <row r="4489" s="691" customFormat="1" ht="15"/>
    <row r="4490" s="691" customFormat="1" ht="15"/>
    <row r="4491" s="691" customFormat="1" ht="15"/>
    <row r="4492" s="691" customFormat="1" ht="15"/>
    <row r="4493" s="691" customFormat="1" ht="15"/>
    <row r="4494" s="691" customFormat="1" ht="15"/>
    <row r="4495" s="691" customFormat="1" ht="15"/>
    <row r="4496" s="691" customFormat="1" ht="15"/>
    <row r="4497" s="691" customFormat="1" ht="15"/>
    <row r="4498" s="691" customFormat="1" ht="15"/>
    <row r="4499" s="691" customFormat="1" ht="15"/>
    <row r="4500" s="691" customFormat="1" ht="15"/>
    <row r="4501" s="691" customFormat="1" ht="15"/>
    <row r="4502" s="691" customFormat="1" ht="15"/>
    <row r="4503" s="691" customFormat="1" ht="15"/>
    <row r="4504" s="691" customFormat="1" ht="15"/>
    <row r="4505" s="691" customFormat="1" ht="15"/>
    <row r="4506" s="691" customFormat="1" ht="15"/>
    <row r="4507" s="691" customFormat="1" ht="15"/>
    <row r="4508" s="691" customFormat="1" ht="15"/>
    <row r="4509" s="691" customFormat="1" ht="15"/>
    <row r="4510" s="691" customFormat="1" ht="15"/>
    <row r="4511" s="691" customFormat="1" ht="15"/>
    <row r="4512" s="691" customFormat="1" ht="15"/>
    <row r="4513" s="691" customFormat="1" ht="15"/>
    <row r="4514" s="691" customFormat="1" ht="15"/>
    <row r="4515" s="691" customFormat="1" ht="15"/>
    <row r="4516" s="691" customFormat="1" ht="15"/>
    <row r="4517" s="691" customFormat="1" ht="15"/>
    <row r="4518" s="691" customFormat="1" ht="15"/>
    <row r="4519" s="691" customFormat="1" ht="15"/>
    <row r="4520" s="691" customFormat="1" ht="15"/>
    <row r="4521" s="691" customFormat="1" ht="15"/>
    <row r="4522" s="691" customFormat="1" ht="15"/>
    <row r="4523" s="691" customFormat="1" ht="15"/>
    <row r="4524" s="691" customFormat="1" ht="15"/>
    <row r="4525" s="691" customFormat="1" ht="15"/>
    <row r="4526" s="691" customFormat="1" ht="15"/>
    <row r="4527" s="691" customFormat="1" ht="15"/>
    <row r="4528" s="691" customFormat="1" ht="15"/>
    <row r="4529" s="691" customFormat="1" ht="15"/>
    <row r="4530" s="691" customFormat="1" ht="15"/>
    <row r="4531" s="691" customFormat="1" ht="15"/>
    <row r="4532" s="691" customFormat="1" ht="15"/>
    <row r="4533" s="691" customFormat="1" ht="15"/>
    <row r="4534" s="691" customFormat="1" ht="15"/>
    <row r="4535" s="691" customFormat="1" ht="15"/>
    <row r="4536" s="691" customFormat="1" ht="15"/>
    <row r="4537" s="691" customFormat="1" ht="15"/>
    <row r="4538" s="691" customFormat="1" ht="15"/>
    <row r="4539" s="691" customFormat="1" ht="15"/>
    <row r="4540" s="691" customFormat="1" ht="15"/>
    <row r="4541" s="691" customFormat="1" ht="15"/>
    <row r="4542" s="691" customFormat="1" ht="15"/>
    <row r="4543" s="691" customFormat="1" ht="15"/>
    <row r="4544" s="691" customFormat="1" ht="15"/>
    <row r="4545" s="691" customFormat="1" ht="15"/>
    <row r="4546" s="691" customFormat="1" ht="15"/>
    <row r="4547" s="691" customFormat="1" ht="15"/>
    <row r="4548" s="691" customFormat="1" ht="15"/>
    <row r="4549" s="691" customFormat="1" ht="15"/>
    <row r="4550" s="691" customFormat="1" ht="15"/>
    <row r="4551" s="691" customFormat="1" ht="15"/>
    <row r="4552" s="691" customFormat="1" ht="15"/>
    <row r="4553" s="691" customFormat="1" ht="15"/>
    <row r="4554" s="691" customFormat="1" ht="15"/>
    <row r="4555" s="691" customFormat="1" ht="15"/>
    <row r="4556" s="691" customFormat="1" ht="15"/>
    <row r="4557" s="691" customFormat="1" ht="15"/>
    <row r="4558" s="691" customFormat="1" ht="15"/>
    <row r="4559" s="691" customFormat="1" ht="15"/>
    <row r="4560" s="691" customFormat="1" ht="15"/>
    <row r="4561" s="691" customFormat="1" ht="15"/>
    <row r="4562" s="691" customFormat="1" ht="15"/>
    <row r="4563" s="691" customFormat="1" ht="15"/>
    <row r="4564" s="691" customFormat="1" ht="15"/>
    <row r="4565" s="691" customFormat="1" ht="15"/>
    <row r="4566" s="691" customFormat="1" ht="15"/>
    <row r="4567" s="691" customFormat="1" ht="15"/>
    <row r="4568" s="691" customFormat="1" ht="15"/>
    <row r="4569" s="691" customFormat="1" ht="15"/>
    <row r="4570" s="691" customFormat="1" ht="15"/>
    <row r="4571" s="691" customFormat="1" ht="15"/>
    <row r="4572" s="691" customFormat="1" ht="15"/>
    <row r="4573" s="691" customFormat="1" ht="15"/>
    <row r="4574" s="691" customFormat="1" ht="15"/>
    <row r="4575" s="691" customFormat="1" ht="15"/>
    <row r="4576" s="691" customFormat="1" ht="15"/>
    <row r="4577" s="691" customFormat="1" ht="15"/>
    <row r="4578" s="691" customFormat="1" ht="15"/>
    <row r="4579" s="691" customFormat="1" ht="15"/>
    <row r="4580" s="691" customFormat="1" ht="15"/>
    <row r="4581" s="691" customFormat="1" ht="15"/>
    <row r="4582" s="691" customFormat="1" ht="15"/>
    <row r="4583" s="691" customFormat="1" ht="15"/>
    <row r="4584" s="691" customFormat="1" ht="15"/>
    <row r="4585" s="691" customFormat="1" ht="15"/>
    <row r="4586" s="691" customFormat="1" ht="15"/>
    <row r="4587" s="691" customFormat="1" ht="15"/>
    <row r="4588" s="691" customFormat="1" ht="15"/>
    <row r="4589" s="691" customFormat="1" ht="15"/>
    <row r="4590" s="691" customFormat="1" ht="15"/>
    <row r="4591" s="691" customFormat="1" ht="15"/>
    <row r="4592" s="691" customFormat="1" ht="15"/>
    <row r="4593" s="691" customFormat="1" ht="15"/>
    <row r="4594" s="691" customFormat="1" ht="15"/>
    <row r="4595" s="691" customFormat="1" ht="15"/>
    <row r="4596" s="691" customFormat="1" ht="15"/>
    <row r="4597" s="691" customFormat="1" ht="15"/>
    <row r="4598" s="691" customFormat="1" ht="15"/>
    <row r="4599" s="691" customFormat="1" ht="15"/>
    <row r="4600" s="691" customFormat="1" ht="15"/>
    <row r="4601" s="691" customFormat="1" ht="15"/>
    <row r="4602" s="691" customFormat="1" ht="15"/>
    <row r="4603" s="691" customFormat="1" ht="15"/>
    <row r="4604" s="691" customFormat="1" ht="15"/>
    <row r="4605" s="691" customFormat="1" ht="15"/>
    <row r="4606" s="691" customFormat="1" ht="15"/>
    <row r="4607" s="691" customFormat="1" ht="15"/>
    <row r="4608" s="691" customFormat="1" ht="15"/>
    <row r="4609" s="691" customFormat="1" ht="15"/>
    <row r="4610" s="691" customFormat="1" ht="15"/>
    <row r="4611" s="691" customFormat="1" ht="15"/>
    <row r="4612" s="691" customFormat="1" ht="15"/>
    <row r="4613" s="691" customFormat="1" ht="15"/>
    <row r="4614" s="691" customFormat="1" ht="15"/>
    <row r="4615" s="691" customFormat="1" ht="15"/>
    <row r="4616" s="691" customFormat="1" ht="15"/>
    <row r="4617" s="691" customFormat="1" ht="15"/>
    <row r="4618" s="691" customFormat="1" ht="15"/>
    <row r="4619" s="691" customFormat="1" ht="15"/>
    <row r="4620" s="691" customFormat="1" ht="15"/>
    <row r="4621" s="691" customFormat="1" ht="15"/>
    <row r="4622" s="691" customFormat="1" ht="15"/>
    <row r="4623" s="691" customFormat="1" ht="15"/>
    <row r="4624" s="691" customFormat="1" ht="15"/>
    <row r="4625" s="691" customFormat="1" ht="15"/>
    <row r="4626" s="691" customFormat="1" ht="15"/>
    <row r="4627" s="691" customFormat="1" ht="15"/>
    <row r="4628" s="691" customFormat="1" ht="15"/>
    <row r="4629" s="691" customFormat="1" ht="15"/>
    <row r="4630" s="691" customFormat="1" ht="15"/>
    <row r="4631" s="691" customFormat="1" ht="15"/>
    <row r="4632" s="691" customFormat="1" ht="15"/>
    <row r="4633" s="691" customFormat="1" ht="15"/>
    <row r="4634" s="691" customFormat="1" ht="15"/>
    <row r="4635" s="691" customFormat="1" ht="15"/>
    <row r="4636" s="691" customFormat="1" ht="15"/>
    <row r="4637" s="691" customFormat="1" ht="15"/>
    <row r="4638" s="691" customFormat="1" ht="15"/>
    <row r="4639" s="691" customFormat="1" ht="15"/>
    <row r="4640" s="691" customFormat="1" ht="15"/>
    <row r="4641" s="691" customFormat="1" ht="15"/>
    <row r="4642" s="691" customFormat="1" ht="15"/>
    <row r="4643" s="691" customFormat="1" ht="15"/>
    <row r="4644" s="691" customFormat="1" ht="15"/>
    <row r="4645" s="691" customFormat="1" ht="15"/>
    <row r="4646" s="691" customFormat="1" ht="15"/>
    <row r="4647" s="691" customFormat="1" ht="15"/>
    <row r="4648" s="691" customFormat="1" ht="15"/>
    <row r="4649" s="691" customFormat="1" ht="15"/>
    <row r="4650" s="691" customFormat="1" ht="15"/>
    <row r="4651" s="691" customFormat="1" ht="15"/>
    <row r="4652" s="691" customFormat="1" ht="15"/>
    <row r="4653" s="691" customFormat="1" ht="15"/>
    <row r="4654" s="691" customFormat="1" ht="15"/>
    <row r="4655" s="691" customFormat="1" ht="15"/>
    <row r="4656" s="691" customFormat="1" ht="15"/>
    <row r="4657" s="691" customFormat="1" ht="15"/>
    <row r="4658" s="691" customFormat="1" ht="15"/>
    <row r="4659" s="691" customFormat="1" ht="15"/>
    <row r="4660" s="691" customFormat="1" ht="15"/>
    <row r="4661" s="691" customFormat="1" ht="15"/>
    <row r="4662" s="691" customFormat="1" ht="15"/>
    <row r="4663" s="691" customFormat="1" ht="15"/>
    <row r="4664" s="691" customFormat="1" ht="15"/>
    <row r="4665" s="691" customFormat="1" ht="15"/>
    <row r="4666" s="691" customFormat="1" ht="15"/>
    <row r="4667" s="691" customFormat="1" ht="15"/>
    <row r="4668" s="691" customFormat="1" ht="15"/>
    <row r="4669" s="691" customFormat="1" ht="15"/>
    <row r="4670" s="691" customFormat="1" ht="15"/>
    <row r="4671" s="691" customFormat="1" ht="15"/>
    <row r="4672" s="691" customFormat="1" ht="15"/>
    <row r="4673" s="691" customFormat="1" ht="15"/>
    <row r="4674" s="691" customFormat="1" ht="15"/>
    <row r="4675" s="691" customFormat="1" ht="15"/>
    <row r="4676" s="691" customFormat="1" ht="15"/>
    <row r="4677" s="691" customFormat="1" ht="15"/>
    <row r="4678" s="691" customFormat="1" ht="15"/>
    <row r="4679" s="691" customFormat="1" ht="15"/>
    <row r="4680" s="691" customFormat="1" ht="15"/>
    <row r="4681" s="691" customFormat="1" ht="15"/>
    <row r="4682" s="691" customFormat="1" ht="15"/>
    <row r="4683" s="691" customFormat="1" ht="15"/>
    <row r="4684" s="691" customFormat="1" ht="15"/>
    <row r="4685" s="691" customFormat="1" ht="15"/>
    <row r="4686" s="691" customFormat="1" ht="15"/>
    <row r="4687" s="691" customFormat="1" ht="15"/>
    <row r="4688" s="691" customFormat="1" ht="15"/>
    <row r="4689" s="691" customFormat="1" ht="15"/>
    <row r="4690" s="691" customFormat="1" ht="15"/>
    <row r="4691" s="691" customFormat="1" ht="15"/>
    <row r="4692" s="691" customFormat="1" ht="15"/>
    <row r="4693" s="691" customFormat="1" ht="15"/>
    <row r="4694" s="691" customFormat="1" ht="15"/>
    <row r="4695" s="691" customFormat="1" ht="15"/>
    <row r="4696" s="691" customFormat="1" ht="15"/>
    <row r="4697" s="691" customFormat="1" ht="15"/>
    <row r="4698" s="691" customFormat="1" ht="15"/>
    <row r="4699" s="691" customFormat="1" ht="15"/>
    <row r="4700" s="691" customFormat="1" ht="15"/>
    <row r="4701" s="691" customFormat="1" ht="15"/>
    <row r="4702" s="691" customFormat="1" ht="15"/>
    <row r="4703" s="691" customFormat="1" ht="15"/>
    <row r="4704" s="691" customFormat="1" ht="15"/>
    <row r="4705" s="691" customFormat="1" ht="15"/>
    <row r="4706" s="691" customFormat="1" ht="15"/>
    <row r="4707" s="691" customFormat="1" ht="15"/>
    <row r="4708" s="691" customFormat="1" ht="15"/>
    <row r="4709" s="691" customFormat="1" ht="15"/>
    <row r="4710" s="691" customFormat="1" ht="15"/>
    <row r="4711" s="691" customFormat="1" ht="15"/>
    <row r="4712" s="691" customFormat="1" ht="15"/>
    <row r="4713" s="691" customFormat="1" ht="15"/>
    <row r="4714" s="691" customFormat="1" ht="15"/>
    <row r="4715" s="691" customFormat="1" ht="15"/>
    <row r="4716" s="691" customFormat="1" ht="15"/>
    <row r="4717" s="691" customFormat="1" ht="15"/>
    <row r="4718" s="691" customFormat="1" ht="15"/>
    <row r="4719" s="691" customFormat="1" ht="15"/>
    <row r="4720" s="691" customFormat="1" ht="15"/>
    <row r="4721" s="691" customFormat="1" ht="15"/>
    <row r="4722" s="691" customFormat="1" ht="15"/>
    <row r="4723" s="691" customFormat="1" ht="15"/>
    <row r="4724" s="691" customFormat="1" ht="15"/>
    <row r="4725" s="691" customFormat="1" ht="15"/>
    <row r="4726" s="691" customFormat="1" ht="15"/>
    <row r="4727" s="691" customFormat="1" ht="15"/>
    <row r="4728" s="691" customFormat="1" ht="15"/>
    <row r="4729" s="691" customFormat="1" ht="15"/>
    <row r="4730" s="691" customFormat="1" ht="15"/>
    <row r="4731" s="691" customFormat="1" ht="15"/>
    <row r="4732" s="691" customFormat="1" ht="15"/>
    <row r="4733" s="691" customFormat="1" ht="15"/>
    <row r="4734" s="691" customFormat="1" ht="15"/>
    <row r="4735" s="691" customFormat="1" ht="15"/>
    <row r="4736" s="691" customFormat="1" ht="15"/>
    <row r="4737" s="691" customFormat="1" ht="15"/>
    <row r="4738" s="691" customFormat="1" ht="15"/>
    <row r="4739" s="691" customFormat="1" ht="15"/>
    <row r="4740" s="691" customFormat="1" ht="15"/>
    <row r="4741" s="691" customFormat="1" ht="15"/>
    <row r="4742" s="691" customFormat="1" ht="15"/>
    <row r="4743" s="691" customFormat="1" ht="15"/>
    <row r="4744" s="691" customFormat="1" ht="15"/>
    <row r="4745" s="691" customFormat="1" ht="15"/>
    <row r="4746" s="691" customFormat="1" ht="15"/>
    <row r="4747" s="691" customFormat="1" ht="15"/>
    <row r="4748" s="691" customFormat="1" ht="15"/>
    <row r="4749" s="691" customFormat="1" ht="15"/>
    <row r="4750" s="691" customFormat="1" ht="15"/>
    <row r="4751" s="691" customFormat="1" ht="15"/>
    <row r="4752" s="691" customFormat="1" ht="15"/>
    <row r="4753" s="691" customFormat="1" ht="15"/>
    <row r="4754" s="691" customFormat="1" ht="15"/>
    <row r="4755" s="691" customFormat="1" ht="15"/>
    <row r="4756" s="691" customFormat="1" ht="15"/>
    <row r="4757" s="691" customFormat="1" ht="15"/>
    <row r="4758" s="691" customFormat="1" ht="15"/>
    <row r="4759" s="691" customFormat="1" ht="15"/>
    <row r="4760" s="691" customFormat="1" ht="15"/>
    <row r="4761" s="691" customFormat="1" ht="15"/>
    <row r="4762" s="691" customFormat="1" ht="15"/>
    <row r="4763" s="691" customFormat="1" ht="15"/>
    <row r="4764" s="691" customFormat="1" ht="15"/>
    <row r="4765" s="691" customFormat="1" ht="15"/>
    <row r="4766" s="691" customFormat="1" ht="15"/>
    <row r="4767" s="691" customFormat="1" ht="15"/>
    <row r="4768" s="691" customFormat="1" ht="15"/>
    <row r="4769" s="691" customFormat="1" ht="15"/>
    <row r="4770" s="691" customFormat="1" ht="15"/>
    <row r="4771" s="691" customFormat="1" ht="15"/>
    <row r="4772" s="691" customFormat="1" ht="15"/>
    <row r="4773" s="691" customFormat="1" ht="15"/>
    <row r="4774" s="691" customFormat="1" ht="15"/>
    <row r="4775" s="691" customFormat="1" ht="15"/>
    <row r="4776" s="691" customFormat="1" ht="15"/>
    <row r="4777" s="691" customFormat="1" ht="15"/>
    <row r="4778" s="691" customFormat="1" ht="15"/>
    <row r="4779" s="691" customFormat="1" ht="15"/>
    <row r="4780" s="691" customFormat="1" ht="15"/>
    <row r="4781" s="691" customFormat="1" ht="15"/>
    <row r="4782" s="691" customFormat="1" ht="15"/>
    <row r="4783" s="691" customFormat="1" ht="15"/>
    <row r="4784" s="691" customFormat="1" ht="15"/>
    <row r="4785" s="691" customFormat="1" ht="15"/>
    <row r="4786" s="691" customFormat="1" ht="15"/>
    <row r="4787" s="691" customFormat="1" ht="15"/>
    <row r="4788" s="691" customFormat="1" ht="15"/>
    <row r="4789" s="691" customFormat="1" ht="15"/>
    <row r="4790" s="691" customFormat="1" ht="15"/>
    <row r="4791" s="691" customFormat="1" ht="15"/>
    <row r="4792" s="691" customFormat="1" ht="15"/>
    <row r="4793" s="691" customFormat="1" ht="15"/>
    <row r="4794" s="691" customFormat="1" ht="15"/>
    <row r="4795" s="691" customFormat="1" ht="15"/>
    <row r="4796" s="691" customFormat="1" ht="15"/>
    <row r="4797" s="691" customFormat="1" ht="15"/>
    <row r="4798" s="691" customFormat="1" ht="15"/>
    <row r="4799" s="691" customFormat="1" ht="15"/>
    <row r="4800" s="691" customFormat="1" ht="15"/>
    <row r="4801" s="691" customFormat="1" ht="15"/>
    <row r="4802" s="691" customFormat="1" ht="15"/>
    <row r="4803" s="691" customFormat="1" ht="15"/>
    <row r="4804" s="691" customFormat="1" ht="15"/>
    <row r="4805" s="691" customFormat="1" ht="15"/>
    <row r="4806" s="691" customFormat="1" ht="15"/>
    <row r="4807" s="691" customFormat="1" ht="15"/>
    <row r="4808" s="691" customFormat="1" ht="15"/>
    <row r="4809" s="691" customFormat="1" ht="15"/>
    <row r="4810" s="691" customFormat="1" ht="15"/>
    <row r="4811" s="691" customFormat="1" ht="15"/>
    <row r="4812" s="691" customFormat="1" ht="15"/>
    <row r="4813" s="691" customFormat="1" ht="15"/>
    <row r="4814" s="691" customFormat="1" ht="15"/>
    <row r="4815" s="691" customFormat="1" ht="15"/>
    <row r="4816" s="691" customFormat="1" ht="15"/>
    <row r="4817" s="691" customFormat="1" ht="15"/>
    <row r="4818" s="691" customFormat="1" ht="15"/>
    <row r="4819" s="691" customFormat="1" ht="15"/>
    <row r="4820" s="691" customFormat="1" ht="15"/>
    <row r="4821" s="691" customFormat="1" ht="15"/>
    <row r="4822" s="691" customFormat="1" ht="15"/>
    <row r="4823" s="691" customFormat="1" ht="15"/>
    <row r="4824" s="691" customFormat="1" ht="15"/>
    <row r="4825" s="691" customFormat="1" ht="15"/>
    <row r="4826" s="691" customFormat="1" ht="15"/>
    <row r="4827" s="691" customFormat="1" ht="15"/>
    <row r="4828" s="691" customFormat="1" ht="15"/>
    <row r="4829" s="691" customFormat="1" ht="15"/>
    <row r="4830" s="691" customFormat="1" ht="15"/>
    <row r="4831" s="691" customFormat="1" ht="15"/>
    <row r="4832" s="691" customFormat="1" ht="15"/>
    <row r="4833" s="691" customFormat="1" ht="15"/>
    <row r="4834" s="691" customFormat="1" ht="15"/>
    <row r="4835" s="691" customFormat="1" ht="15"/>
    <row r="4836" s="691" customFormat="1" ht="15"/>
    <row r="4837" s="691" customFormat="1" ht="15"/>
    <row r="4838" s="691" customFormat="1" ht="15"/>
    <row r="4839" s="691" customFormat="1" ht="15"/>
    <row r="4840" s="691" customFormat="1" ht="15"/>
    <row r="4841" s="691" customFormat="1" ht="15"/>
    <row r="4842" s="691" customFormat="1" ht="15"/>
    <row r="4843" s="691" customFormat="1" ht="15"/>
    <row r="4844" s="691" customFormat="1" ht="15"/>
    <row r="4845" s="691" customFormat="1" ht="15"/>
    <row r="4846" s="691" customFormat="1" ht="15"/>
    <row r="4847" s="691" customFormat="1" ht="15"/>
    <row r="4848" s="691" customFormat="1" ht="15"/>
    <row r="4849" s="691" customFormat="1" ht="15"/>
    <row r="4850" s="691" customFormat="1" ht="15"/>
    <row r="4851" s="691" customFormat="1" ht="15"/>
    <row r="4852" s="691" customFormat="1" ht="15"/>
    <row r="4853" s="691" customFormat="1" ht="15"/>
    <row r="4854" s="691" customFormat="1" ht="15"/>
    <row r="4855" s="691" customFormat="1" ht="15"/>
    <row r="4856" s="691" customFormat="1" ht="15"/>
    <row r="4857" s="691" customFormat="1" ht="15"/>
    <row r="4858" s="691" customFormat="1" ht="15"/>
    <row r="4859" s="691" customFormat="1" ht="15"/>
    <row r="4860" s="691" customFormat="1" ht="15"/>
    <row r="4861" s="691" customFormat="1" ht="15"/>
    <row r="4862" s="691" customFormat="1" ht="15"/>
    <row r="4863" s="691" customFormat="1" ht="15"/>
    <row r="4864" s="691" customFormat="1" ht="15"/>
    <row r="4865" s="691" customFormat="1" ht="15"/>
    <row r="4866" s="691" customFormat="1" ht="15"/>
    <row r="4867" s="691" customFormat="1" ht="15"/>
    <row r="4868" s="691" customFormat="1" ht="15"/>
    <row r="4869" s="691" customFormat="1" ht="15"/>
    <row r="4870" s="691" customFormat="1" ht="15"/>
    <row r="4871" s="691" customFormat="1" ht="15"/>
    <row r="4872" s="691" customFormat="1" ht="15"/>
    <row r="4873" s="691" customFormat="1" ht="15"/>
    <row r="4874" s="691" customFormat="1" ht="15"/>
    <row r="4875" s="691" customFormat="1" ht="15"/>
    <row r="4876" s="691" customFormat="1" ht="15"/>
    <row r="4877" s="691" customFormat="1" ht="15"/>
    <row r="4878" s="691" customFormat="1" ht="15"/>
    <row r="4879" s="691" customFormat="1" ht="15"/>
    <row r="4880" s="691" customFormat="1" ht="15"/>
    <row r="4881" s="691" customFormat="1" ht="15"/>
    <row r="4882" s="691" customFormat="1" ht="15"/>
    <row r="4883" s="691" customFormat="1" ht="15"/>
    <row r="4884" s="691" customFormat="1" ht="15"/>
    <row r="4885" s="691" customFormat="1" ht="15"/>
    <row r="4886" s="691" customFormat="1" ht="15"/>
    <row r="4887" s="691" customFormat="1" ht="15"/>
    <row r="4888" s="691" customFormat="1" ht="15"/>
    <row r="4889" s="691" customFormat="1" ht="15"/>
    <row r="4890" s="691" customFormat="1" ht="15"/>
    <row r="4891" s="691" customFormat="1" ht="15"/>
    <row r="4892" s="691" customFormat="1" ht="15"/>
    <row r="4893" s="691" customFormat="1" ht="15"/>
    <row r="4894" s="691" customFormat="1" ht="15"/>
    <row r="4895" s="691" customFormat="1" ht="15"/>
    <row r="4896" s="691" customFormat="1" ht="15"/>
    <row r="4897" s="691" customFormat="1" ht="15"/>
    <row r="4898" s="691" customFormat="1" ht="15"/>
    <row r="4899" s="691" customFormat="1" ht="15"/>
    <row r="4900" s="691" customFormat="1" ht="15"/>
    <row r="4901" s="691" customFormat="1" ht="15"/>
    <row r="4902" s="691" customFormat="1" ht="15"/>
    <row r="4903" s="691" customFormat="1" ht="15"/>
    <row r="4904" s="691" customFormat="1" ht="15"/>
    <row r="4905" s="691" customFormat="1" ht="15"/>
    <row r="4906" s="691" customFormat="1" ht="15"/>
    <row r="4907" s="691" customFormat="1" ht="15"/>
    <row r="4908" s="691" customFormat="1" ht="15"/>
    <row r="4909" s="691" customFormat="1" ht="15"/>
    <row r="4910" s="691" customFormat="1" ht="15"/>
    <row r="4911" s="691" customFormat="1" ht="15"/>
    <row r="4912" s="691" customFormat="1" ht="15"/>
    <row r="4913" s="691" customFormat="1" ht="15"/>
    <row r="4914" s="691" customFormat="1" ht="15"/>
    <row r="4915" s="691" customFormat="1" ht="15"/>
    <row r="4916" s="691" customFormat="1" ht="15"/>
    <row r="4917" s="691" customFormat="1" ht="15"/>
    <row r="4918" s="691" customFormat="1" ht="15"/>
    <row r="4919" s="691" customFormat="1" ht="15"/>
    <row r="4920" s="691" customFormat="1" ht="15"/>
    <row r="4921" s="691" customFormat="1" ht="15"/>
    <row r="4922" s="691" customFormat="1" ht="15"/>
    <row r="4923" s="691" customFormat="1" ht="15"/>
    <row r="4924" s="691" customFormat="1" ht="15"/>
    <row r="4925" s="691" customFormat="1" ht="15"/>
    <row r="4926" s="691" customFormat="1" ht="15"/>
    <row r="4927" s="691" customFormat="1" ht="15"/>
    <row r="4928" s="691" customFormat="1" ht="15"/>
    <row r="4929" s="691" customFormat="1" ht="15"/>
    <row r="4930" s="691" customFormat="1" ht="15"/>
    <row r="4931" s="691" customFormat="1" ht="15"/>
    <row r="4932" s="691" customFormat="1" ht="15"/>
    <row r="4933" s="691" customFormat="1" ht="15"/>
    <row r="4934" s="691" customFormat="1" ht="15"/>
    <row r="4935" s="691" customFormat="1" ht="15"/>
    <row r="4936" s="691" customFormat="1" ht="15"/>
    <row r="4937" s="691" customFormat="1" ht="15"/>
    <row r="4938" s="691" customFormat="1" ht="15"/>
    <row r="4939" s="691" customFormat="1" ht="15"/>
    <row r="4940" s="691" customFormat="1" ht="15"/>
    <row r="4941" s="691" customFormat="1" ht="15"/>
    <row r="4942" s="691" customFormat="1" ht="15"/>
    <row r="4943" s="691" customFormat="1" ht="15"/>
    <row r="4944" s="691" customFormat="1" ht="15"/>
    <row r="4945" s="691" customFormat="1" ht="15"/>
    <row r="4946" s="691" customFormat="1" ht="15"/>
    <row r="4947" s="691" customFormat="1" ht="15"/>
    <row r="4948" s="691" customFormat="1" ht="15"/>
    <row r="4949" s="691" customFormat="1" ht="15"/>
    <row r="4950" s="691" customFormat="1" ht="15"/>
    <row r="4951" s="691" customFormat="1" ht="15"/>
    <row r="4952" s="691" customFormat="1" ht="15"/>
    <row r="4953" s="691" customFormat="1" ht="15"/>
    <row r="4954" s="691" customFormat="1" ht="15"/>
    <row r="4955" s="691" customFormat="1" ht="15"/>
    <row r="4956" s="691" customFormat="1" ht="15"/>
    <row r="4957" s="691" customFormat="1" ht="15"/>
    <row r="4958" s="691" customFormat="1" ht="15"/>
    <row r="4959" s="691" customFormat="1" ht="15"/>
    <row r="4960" s="691" customFormat="1" ht="15"/>
    <row r="4961" s="691" customFormat="1" ht="15"/>
    <row r="4962" s="691" customFormat="1" ht="15"/>
    <row r="4963" s="691" customFormat="1" ht="15"/>
    <row r="4964" s="691" customFormat="1" ht="15"/>
    <row r="4965" s="691" customFormat="1" ht="15"/>
    <row r="4966" s="691" customFormat="1" ht="15"/>
    <row r="4967" s="691" customFormat="1" ht="15"/>
    <row r="4968" s="691" customFormat="1" ht="15"/>
    <row r="4969" s="691" customFormat="1" ht="15"/>
    <row r="4970" s="691" customFormat="1" ht="15"/>
    <row r="4971" s="691" customFormat="1" ht="15"/>
    <row r="4972" s="691" customFormat="1" ht="15"/>
    <row r="4973" s="691" customFormat="1" ht="15"/>
    <row r="4974" s="691" customFormat="1" ht="15"/>
    <row r="4975" s="691" customFormat="1" ht="15"/>
    <row r="4976" s="691" customFormat="1" ht="15"/>
    <row r="4977" s="691" customFormat="1" ht="15"/>
    <row r="4978" s="691" customFormat="1" ht="15"/>
    <row r="4979" s="691" customFormat="1" ht="15"/>
    <row r="4980" s="691" customFormat="1" ht="15"/>
    <row r="4981" s="691" customFormat="1" ht="15"/>
    <row r="4982" s="691" customFormat="1" ht="15"/>
    <row r="4983" s="691" customFormat="1" ht="15"/>
    <row r="4984" s="691" customFormat="1" ht="15"/>
    <row r="4985" s="691" customFormat="1" ht="15"/>
    <row r="4986" s="691" customFormat="1" ht="15"/>
    <row r="4987" s="691" customFormat="1" ht="15"/>
    <row r="4988" s="691" customFormat="1" ht="15"/>
    <row r="4989" s="691" customFormat="1" ht="15"/>
    <row r="4990" s="691" customFormat="1" ht="15"/>
    <row r="4991" s="691" customFormat="1" ht="15"/>
    <row r="4992" s="691" customFormat="1" ht="15"/>
    <row r="4993" s="691" customFormat="1" ht="15"/>
    <row r="4994" s="691" customFormat="1" ht="15"/>
    <row r="4995" s="691" customFormat="1" ht="15"/>
    <row r="4996" s="691" customFormat="1" ht="15"/>
    <row r="4997" s="691" customFormat="1" ht="15"/>
    <row r="4998" s="691" customFormat="1" ht="15"/>
    <row r="4999" s="691" customFormat="1" ht="15"/>
    <row r="5000" s="691" customFormat="1" ht="15"/>
    <row r="5001" s="691" customFormat="1" ht="15"/>
    <row r="5002" s="691" customFormat="1" ht="15"/>
    <row r="5003" s="691" customFormat="1" ht="15"/>
    <row r="5004" s="691" customFormat="1" ht="15"/>
    <row r="5005" s="691" customFormat="1" ht="15"/>
    <row r="5006" s="691" customFormat="1" ht="15"/>
    <row r="5007" s="691" customFormat="1" ht="15"/>
    <row r="5008" s="691" customFormat="1" ht="15"/>
    <row r="5009" s="691" customFormat="1" ht="15"/>
    <row r="5010" s="691" customFormat="1" ht="15"/>
    <row r="5011" s="691" customFormat="1" ht="15"/>
    <row r="5012" s="691" customFormat="1" ht="15"/>
    <row r="5013" s="691" customFormat="1" ht="15"/>
    <row r="5014" s="691" customFormat="1" ht="15"/>
    <row r="5015" s="691" customFormat="1" ht="15"/>
    <row r="5016" s="691" customFormat="1" ht="15"/>
    <row r="5017" s="691" customFormat="1" ht="15"/>
    <row r="5018" s="691" customFormat="1" ht="15"/>
    <row r="5019" s="691" customFormat="1" ht="15"/>
    <row r="5020" s="691" customFormat="1" ht="15"/>
    <row r="5021" s="691" customFormat="1" ht="15"/>
    <row r="5022" s="691" customFormat="1" ht="15"/>
    <row r="5023" s="691" customFormat="1" ht="15"/>
    <row r="5024" s="691" customFormat="1" ht="15"/>
    <row r="5025" s="691" customFormat="1" ht="15"/>
    <row r="5026" s="691" customFormat="1" ht="15"/>
    <row r="5027" s="691" customFormat="1" ht="15"/>
    <row r="5028" s="691" customFormat="1" ht="15"/>
    <row r="5029" s="691" customFormat="1" ht="15"/>
    <row r="5030" s="691" customFormat="1" ht="15"/>
    <row r="5031" s="691" customFormat="1" ht="15"/>
    <row r="5032" s="691" customFormat="1" ht="15"/>
    <row r="5033" s="691" customFormat="1" ht="15"/>
    <row r="5034" s="691" customFormat="1" ht="15"/>
    <row r="5035" s="691" customFormat="1" ht="15"/>
    <row r="5036" s="691" customFormat="1" ht="15"/>
    <row r="5037" s="691" customFormat="1" ht="15"/>
    <row r="5038" s="691" customFormat="1" ht="15"/>
    <row r="5039" s="691" customFormat="1" ht="15"/>
    <row r="5040" s="691" customFormat="1" ht="15"/>
    <row r="5041" s="691" customFormat="1" ht="15"/>
    <row r="5042" s="691" customFormat="1" ht="15"/>
    <row r="5043" s="691" customFormat="1" ht="15"/>
    <row r="5044" s="691" customFormat="1" ht="15"/>
    <row r="5045" s="691" customFormat="1" ht="15"/>
    <row r="5046" s="691" customFormat="1" ht="15"/>
    <row r="5047" s="691" customFormat="1" ht="15"/>
    <row r="5048" s="691" customFormat="1" ht="15"/>
    <row r="5049" s="691" customFormat="1" ht="15"/>
    <row r="5050" s="691" customFormat="1" ht="15"/>
    <row r="5051" s="691" customFormat="1" ht="15"/>
    <row r="5052" s="691" customFormat="1" ht="15"/>
    <row r="5053" s="691" customFormat="1" ht="15"/>
    <row r="5054" s="691" customFormat="1" ht="15"/>
    <row r="5055" s="691" customFormat="1" ht="15"/>
    <row r="5056" s="691" customFormat="1" ht="15"/>
    <row r="5057" s="691" customFormat="1" ht="15"/>
    <row r="5058" s="691" customFormat="1" ht="15"/>
    <row r="5059" s="691" customFormat="1" ht="15"/>
    <row r="5060" s="691" customFormat="1" ht="15"/>
    <row r="5061" s="691" customFormat="1" ht="15"/>
    <row r="5062" s="691" customFormat="1" ht="15"/>
    <row r="5063" s="691" customFormat="1" ht="15"/>
    <row r="5064" s="691" customFormat="1" ht="15"/>
    <row r="5065" s="691" customFormat="1" ht="15"/>
    <row r="5066" s="691" customFormat="1" ht="15"/>
    <row r="5067" s="691" customFormat="1" ht="15"/>
    <row r="5068" s="691" customFormat="1" ht="15"/>
    <row r="5069" s="691" customFormat="1" ht="15"/>
    <row r="5070" s="691" customFormat="1" ht="15"/>
    <row r="5071" s="691" customFormat="1" ht="15"/>
    <row r="5072" s="691" customFormat="1" ht="15"/>
    <row r="5073" s="691" customFormat="1" ht="15"/>
    <row r="5074" s="691" customFormat="1" ht="15"/>
    <row r="5075" s="691" customFormat="1" ht="15"/>
    <row r="5076" s="691" customFormat="1" ht="15"/>
    <row r="5077" s="691" customFormat="1" ht="15"/>
    <row r="5078" s="691" customFormat="1" ht="15"/>
    <row r="5079" s="691" customFormat="1" ht="15"/>
    <row r="5080" s="691" customFormat="1" ht="15"/>
    <row r="5081" s="691" customFormat="1" ht="15"/>
    <row r="5082" s="691" customFormat="1" ht="15"/>
    <row r="5083" s="691" customFormat="1" ht="15"/>
    <row r="5084" s="691" customFormat="1" ht="15"/>
    <row r="5085" s="691" customFormat="1" ht="15"/>
    <row r="5086" s="691" customFormat="1" ht="15"/>
    <row r="5087" s="691" customFormat="1" ht="15"/>
    <row r="5088" s="691" customFormat="1" ht="15"/>
    <row r="5089" s="691" customFormat="1" ht="15"/>
    <row r="5090" s="691" customFormat="1" ht="15"/>
    <row r="5091" s="691" customFormat="1" ht="15"/>
    <row r="5092" s="691" customFormat="1" ht="15"/>
    <row r="5093" s="691" customFormat="1" ht="15"/>
    <row r="5094" s="691" customFormat="1" ht="15"/>
    <row r="5095" s="691" customFormat="1" ht="15"/>
    <row r="5096" s="691" customFormat="1" ht="15"/>
    <row r="5097" s="691" customFormat="1" ht="15"/>
    <row r="5098" s="691" customFormat="1" ht="15"/>
    <row r="5099" s="691" customFormat="1" ht="15"/>
    <row r="5100" s="691" customFormat="1" ht="15"/>
    <row r="5101" s="691" customFormat="1" ht="15"/>
    <row r="5102" s="691" customFormat="1" ht="15"/>
    <row r="5103" s="691" customFormat="1" ht="15"/>
    <row r="5104" s="691" customFormat="1" ht="15"/>
    <row r="5105" s="691" customFormat="1" ht="15"/>
    <row r="5106" s="691" customFormat="1" ht="15"/>
    <row r="5107" s="691" customFormat="1" ht="15"/>
    <row r="5108" s="691" customFormat="1" ht="15"/>
    <row r="5109" s="691" customFormat="1" ht="15"/>
    <row r="5110" s="691" customFormat="1" ht="15"/>
    <row r="5111" s="691" customFormat="1" ht="15"/>
    <row r="5112" s="691" customFormat="1" ht="15"/>
    <row r="5113" s="691" customFormat="1" ht="15"/>
    <row r="5114" s="691" customFormat="1" ht="15"/>
    <row r="5115" s="691" customFormat="1" ht="15"/>
    <row r="5116" s="691" customFormat="1" ht="15"/>
    <row r="5117" s="691" customFormat="1" ht="15"/>
    <row r="5118" s="691" customFormat="1" ht="15"/>
    <row r="5119" s="691" customFormat="1" ht="15"/>
    <row r="5120" s="691" customFormat="1" ht="15"/>
    <row r="5121" s="691" customFormat="1" ht="15"/>
    <row r="5122" s="691" customFormat="1" ht="15"/>
    <row r="5123" s="691" customFormat="1" ht="15"/>
    <row r="5124" s="691" customFormat="1" ht="15"/>
    <row r="5125" s="691" customFormat="1" ht="15"/>
    <row r="5126" s="691" customFormat="1" ht="15"/>
    <row r="5127" s="691" customFormat="1" ht="15"/>
    <row r="5128" s="691" customFormat="1" ht="15"/>
    <row r="5129" s="691" customFormat="1" ht="15"/>
    <row r="5130" s="691" customFormat="1" ht="15"/>
    <row r="5131" s="691" customFormat="1" ht="15"/>
    <row r="5132" s="691" customFormat="1" ht="15"/>
    <row r="5133" s="691" customFormat="1" ht="15"/>
    <row r="5134" s="691" customFormat="1" ht="15"/>
    <row r="5135" s="691" customFormat="1" ht="15"/>
    <row r="5136" s="691" customFormat="1" ht="15"/>
    <row r="5137" s="691" customFormat="1" ht="15"/>
    <row r="5138" s="691" customFormat="1" ht="15"/>
    <row r="5139" s="691" customFormat="1" ht="15"/>
    <row r="5140" s="691" customFormat="1" ht="15"/>
    <row r="5141" s="691" customFormat="1" ht="15"/>
    <row r="5142" s="691" customFormat="1" ht="15"/>
    <row r="5143" s="691" customFormat="1" ht="15"/>
    <row r="5144" s="691" customFormat="1" ht="15"/>
    <row r="5145" s="691" customFormat="1" ht="15"/>
    <row r="5146" s="691" customFormat="1" ht="15"/>
    <row r="5147" s="691" customFormat="1" ht="15"/>
    <row r="5148" s="691" customFormat="1" ht="15"/>
    <row r="5149" s="691" customFormat="1" ht="15"/>
    <row r="5150" s="691" customFormat="1" ht="15"/>
    <row r="5151" s="691" customFormat="1" ht="15"/>
    <row r="5152" s="691" customFormat="1" ht="15"/>
    <row r="5153" s="691" customFormat="1" ht="15"/>
    <row r="5154" s="691" customFormat="1" ht="15"/>
    <row r="5155" s="691" customFormat="1" ht="15"/>
    <row r="5156" s="691" customFormat="1" ht="15"/>
    <row r="5157" s="691" customFormat="1" ht="15"/>
    <row r="5158" s="691" customFormat="1" ht="15"/>
    <row r="5159" s="691" customFormat="1" ht="15"/>
    <row r="5160" s="691" customFormat="1" ht="15"/>
    <row r="5161" s="691" customFormat="1" ht="15"/>
    <row r="5162" s="691" customFormat="1" ht="15"/>
    <row r="5163" s="691" customFormat="1" ht="15"/>
    <row r="5164" s="691" customFormat="1" ht="15"/>
    <row r="5165" s="691" customFormat="1" ht="15"/>
    <row r="5166" s="691" customFormat="1" ht="15"/>
    <row r="5167" s="691" customFormat="1" ht="15"/>
    <row r="5168" s="691" customFormat="1" ht="15"/>
    <row r="5169" s="691" customFormat="1" ht="15"/>
    <row r="5170" s="691" customFormat="1" ht="15"/>
    <row r="5171" s="691" customFormat="1" ht="15"/>
    <row r="5172" s="691" customFormat="1" ht="15"/>
    <row r="5173" s="691" customFormat="1" ht="15"/>
    <row r="5174" s="691" customFormat="1" ht="15"/>
    <row r="5175" s="691" customFormat="1" ht="15"/>
    <row r="5176" s="691" customFormat="1" ht="15"/>
    <row r="5177" s="691" customFormat="1" ht="15"/>
    <row r="5178" s="691" customFormat="1" ht="15"/>
    <row r="5179" s="691" customFormat="1" ht="15"/>
    <row r="5180" s="691" customFormat="1" ht="15"/>
    <row r="5181" s="691" customFormat="1" ht="15"/>
    <row r="5182" s="691" customFormat="1" ht="15"/>
    <row r="5183" s="691" customFormat="1" ht="15"/>
    <row r="5184" s="691" customFormat="1" ht="15"/>
    <row r="5185" s="691" customFormat="1" ht="15"/>
    <row r="5186" s="691" customFormat="1" ht="15"/>
    <row r="5187" s="691" customFormat="1" ht="15"/>
    <row r="5188" s="691" customFormat="1" ht="15"/>
    <row r="5189" s="691" customFormat="1" ht="15"/>
    <row r="5190" s="691" customFormat="1" ht="15"/>
    <row r="5191" s="691" customFormat="1" ht="15"/>
    <row r="5192" s="691" customFormat="1" ht="15"/>
    <row r="5193" s="691" customFormat="1" ht="15"/>
    <row r="5194" s="691" customFormat="1" ht="15"/>
    <row r="5195" s="691" customFormat="1" ht="15"/>
    <row r="5196" s="691" customFormat="1" ht="15"/>
    <row r="5197" s="691" customFormat="1" ht="15"/>
    <row r="5198" s="691" customFormat="1" ht="15"/>
    <row r="5199" s="691" customFormat="1" ht="15"/>
    <row r="5200" s="691" customFormat="1" ht="15"/>
    <row r="5201" s="691" customFormat="1" ht="15"/>
    <row r="5202" s="691" customFormat="1" ht="15"/>
    <row r="5203" s="691" customFormat="1" ht="15"/>
    <row r="5204" s="691" customFormat="1" ht="15"/>
    <row r="5205" s="691" customFormat="1" ht="15"/>
    <row r="5206" s="691" customFormat="1" ht="15"/>
    <row r="5207" s="691" customFormat="1" ht="15"/>
    <row r="5208" s="691" customFormat="1" ht="15"/>
    <row r="5209" s="691" customFormat="1" ht="15"/>
    <row r="5210" s="691" customFormat="1" ht="15"/>
    <row r="5211" s="691" customFormat="1" ht="15"/>
    <row r="5212" s="691" customFormat="1" ht="15"/>
    <row r="5213" s="691" customFormat="1" ht="15"/>
    <row r="5214" s="691" customFormat="1" ht="15"/>
    <row r="5215" s="691" customFormat="1" ht="15"/>
    <row r="5216" s="691" customFormat="1" ht="15"/>
    <row r="5217" s="691" customFormat="1" ht="15"/>
    <row r="5218" s="691" customFormat="1" ht="15"/>
    <row r="5219" s="691" customFormat="1" ht="15"/>
    <row r="5220" s="691" customFormat="1" ht="15"/>
    <row r="5221" s="691" customFormat="1" ht="15"/>
    <row r="5222" s="691" customFormat="1" ht="15"/>
    <row r="5223" s="691" customFormat="1" ht="15"/>
    <row r="5224" s="691" customFormat="1" ht="15"/>
    <row r="5225" s="691" customFormat="1" ht="15"/>
    <row r="5226" s="691" customFormat="1" ht="15"/>
    <row r="5227" s="691" customFormat="1" ht="15"/>
    <row r="5228" s="691" customFormat="1" ht="15"/>
    <row r="5229" s="691" customFormat="1" ht="15"/>
    <row r="5230" s="691" customFormat="1" ht="15"/>
    <row r="5231" s="691" customFormat="1" ht="15"/>
    <row r="5232" s="691" customFormat="1" ht="15"/>
    <row r="5233" s="691" customFormat="1" ht="15"/>
    <row r="5234" s="691" customFormat="1" ht="15"/>
    <row r="5235" s="691" customFormat="1" ht="15"/>
    <row r="5236" s="691" customFormat="1" ht="15"/>
    <row r="5237" s="691" customFormat="1" ht="15"/>
    <row r="5238" s="691" customFormat="1" ht="15"/>
    <row r="5239" s="691" customFormat="1" ht="15"/>
    <row r="5240" s="691" customFormat="1" ht="15"/>
    <row r="5241" s="691" customFormat="1" ht="15"/>
    <row r="5242" s="691" customFormat="1" ht="15"/>
    <row r="5243" s="691" customFormat="1" ht="15"/>
    <row r="5244" s="691" customFormat="1" ht="15"/>
    <row r="5245" s="691" customFormat="1" ht="15"/>
    <row r="5246" s="691" customFormat="1" ht="15"/>
    <row r="5247" s="691" customFormat="1" ht="15"/>
    <row r="5248" s="691" customFormat="1" ht="15"/>
    <row r="5249" s="691" customFormat="1" ht="15"/>
    <row r="5250" s="691" customFormat="1" ht="15"/>
    <row r="5251" s="691" customFormat="1" ht="15"/>
    <row r="5252" s="691" customFormat="1" ht="15"/>
    <row r="5253" s="691" customFormat="1" ht="15"/>
    <row r="5254" s="691" customFormat="1" ht="15"/>
    <row r="5255" s="691" customFormat="1" ht="15"/>
    <row r="5256" s="691" customFormat="1" ht="15"/>
    <row r="5257" s="691" customFormat="1" ht="15"/>
    <row r="5258" s="691" customFormat="1" ht="15"/>
    <row r="5259" s="691" customFormat="1" ht="15"/>
    <row r="5260" s="691" customFormat="1" ht="15"/>
    <row r="5261" s="691" customFormat="1" ht="15"/>
    <row r="5262" s="691" customFormat="1" ht="15"/>
    <row r="5263" s="691" customFormat="1" ht="15"/>
    <row r="5264" s="691" customFormat="1" ht="15"/>
    <row r="5265" s="691" customFormat="1" ht="15"/>
    <row r="5266" s="691" customFormat="1" ht="15"/>
    <row r="5267" s="691" customFormat="1" ht="15"/>
    <row r="5268" s="691" customFormat="1" ht="15"/>
    <row r="5269" s="691" customFormat="1" ht="15"/>
    <row r="5270" s="691" customFormat="1" ht="15"/>
    <row r="5271" s="691" customFormat="1" ht="15"/>
    <row r="5272" s="691" customFormat="1" ht="15"/>
    <row r="5273" s="691" customFormat="1" ht="15"/>
    <row r="5274" s="691" customFormat="1" ht="15"/>
    <row r="5275" s="691" customFormat="1" ht="15"/>
    <row r="5276" s="691" customFormat="1" ht="15"/>
    <row r="5277" s="691" customFormat="1" ht="15"/>
    <row r="5278" s="691" customFormat="1" ht="15"/>
    <row r="5279" s="691" customFormat="1" ht="15"/>
    <row r="5280" s="691" customFormat="1" ht="15"/>
    <row r="5281" s="691" customFormat="1" ht="15"/>
    <row r="5282" s="691" customFormat="1" ht="15"/>
    <row r="5283" s="691" customFormat="1" ht="15"/>
    <row r="5284" s="691" customFormat="1" ht="15"/>
    <row r="5285" s="691" customFormat="1" ht="15"/>
    <row r="5286" s="691" customFormat="1" ht="15"/>
    <row r="5287" s="691" customFormat="1" ht="15"/>
    <row r="5288" s="691" customFormat="1" ht="15"/>
    <row r="5289" s="691" customFormat="1" ht="15"/>
    <row r="5290" s="691" customFormat="1" ht="15"/>
    <row r="5291" s="691" customFormat="1" ht="15"/>
    <row r="5292" s="691" customFormat="1" ht="15"/>
    <row r="5293" s="691" customFormat="1" ht="15"/>
    <row r="5294" s="691" customFormat="1" ht="15"/>
    <row r="5295" s="691" customFormat="1" ht="15"/>
    <row r="5296" s="691" customFormat="1" ht="15"/>
    <row r="5297" s="691" customFormat="1" ht="15"/>
    <row r="5298" s="691" customFormat="1" ht="15"/>
    <row r="5299" s="691" customFormat="1" ht="15"/>
    <row r="5300" s="691" customFormat="1" ht="15"/>
    <row r="5301" s="691" customFormat="1" ht="15"/>
    <row r="5302" s="691" customFormat="1" ht="15"/>
    <row r="5303" s="691" customFormat="1" ht="15"/>
    <row r="5304" s="691" customFormat="1" ht="15"/>
    <row r="5305" s="691" customFormat="1" ht="15"/>
    <row r="5306" s="691" customFormat="1" ht="15"/>
    <row r="5307" s="691" customFormat="1" ht="15"/>
    <row r="5308" s="691" customFormat="1" ht="15"/>
    <row r="5309" s="691" customFormat="1" ht="15"/>
    <row r="5310" s="691" customFormat="1" ht="15"/>
    <row r="5311" s="691" customFormat="1" ht="15"/>
    <row r="5312" s="691" customFormat="1" ht="15"/>
    <row r="5313" s="691" customFormat="1" ht="15"/>
    <row r="5314" s="691" customFormat="1" ht="15"/>
    <row r="5315" s="691" customFormat="1" ht="15"/>
    <row r="5316" s="691" customFormat="1" ht="15"/>
    <row r="5317" s="691" customFormat="1" ht="15"/>
    <row r="5318" s="691" customFormat="1" ht="15"/>
    <row r="5319" s="691" customFormat="1" ht="15"/>
    <row r="5320" s="691" customFormat="1" ht="15"/>
    <row r="5321" s="691" customFormat="1" ht="15"/>
    <row r="5322" s="691" customFormat="1" ht="15"/>
    <row r="5323" s="691" customFormat="1" ht="15"/>
    <row r="5324" s="691" customFormat="1" ht="15"/>
    <row r="5325" s="691" customFormat="1" ht="15"/>
    <row r="5326" s="691" customFormat="1" ht="15"/>
    <row r="5327" s="691" customFormat="1" ht="15"/>
    <row r="5328" s="691" customFormat="1" ht="15"/>
    <row r="5329" s="691" customFormat="1" ht="15"/>
    <row r="5330" s="691" customFormat="1" ht="15"/>
    <row r="5331" s="691" customFormat="1" ht="15"/>
    <row r="5332" s="691" customFormat="1" ht="15"/>
    <row r="5333" s="691" customFormat="1" ht="15"/>
    <row r="5334" s="691" customFormat="1" ht="15"/>
    <row r="5335" s="691" customFormat="1" ht="15"/>
    <row r="5336" s="691" customFormat="1" ht="15"/>
    <row r="5337" s="691" customFormat="1" ht="15"/>
    <row r="5338" s="691" customFormat="1" ht="15"/>
    <row r="5339" s="691" customFormat="1" ht="15"/>
    <row r="5340" s="691" customFormat="1" ht="15"/>
    <row r="5341" s="691" customFormat="1" ht="15"/>
    <row r="5342" s="691" customFormat="1" ht="15"/>
    <row r="5343" s="691" customFormat="1" ht="15"/>
    <row r="5344" s="691" customFormat="1" ht="15"/>
    <row r="5345" s="691" customFormat="1" ht="15"/>
    <row r="5346" s="691" customFormat="1" ht="15"/>
    <row r="5347" s="691" customFormat="1" ht="15"/>
    <row r="5348" s="691" customFormat="1" ht="15"/>
    <row r="5349" s="691" customFormat="1" ht="15"/>
    <row r="5350" s="691" customFormat="1" ht="15"/>
    <row r="5351" s="691" customFormat="1" ht="15"/>
    <row r="5352" s="691" customFormat="1" ht="15"/>
    <row r="5353" s="691" customFormat="1" ht="15"/>
    <row r="5354" s="691" customFormat="1" ht="15"/>
    <row r="5355" s="691" customFormat="1" ht="15"/>
    <row r="5356" s="691" customFormat="1" ht="15"/>
    <row r="5357" s="691" customFormat="1" ht="15"/>
    <row r="5358" s="691" customFormat="1" ht="15"/>
    <row r="5359" s="691" customFormat="1" ht="15"/>
    <row r="5360" s="691" customFormat="1" ht="15"/>
    <row r="5361" s="691" customFormat="1" ht="15"/>
    <row r="5362" s="691" customFormat="1" ht="15"/>
    <row r="5363" s="691" customFormat="1" ht="15"/>
    <row r="5364" s="691" customFormat="1" ht="15"/>
    <row r="5365" s="691" customFormat="1" ht="15"/>
    <row r="5366" s="691" customFormat="1" ht="15"/>
    <row r="5367" s="691" customFormat="1" ht="15"/>
    <row r="5368" s="691" customFormat="1" ht="15"/>
    <row r="5369" s="691" customFormat="1" ht="15"/>
    <row r="5370" s="691" customFormat="1" ht="15"/>
    <row r="5371" s="691" customFormat="1" ht="15"/>
    <row r="5372" s="691" customFormat="1" ht="15"/>
    <row r="5373" s="691" customFormat="1" ht="15"/>
    <row r="5374" s="691" customFormat="1" ht="15"/>
    <row r="5375" s="691" customFormat="1" ht="15"/>
    <row r="5376" s="691" customFormat="1" ht="15"/>
    <row r="5377" s="691" customFormat="1" ht="15"/>
    <row r="5378" s="691" customFormat="1" ht="15"/>
    <row r="5379" s="691" customFormat="1" ht="15"/>
    <row r="5380" s="691" customFormat="1" ht="15"/>
    <row r="5381" s="691" customFormat="1" ht="15"/>
    <row r="5382" s="691" customFormat="1" ht="15"/>
    <row r="5383" s="691" customFormat="1" ht="15"/>
    <row r="5384" s="691" customFormat="1" ht="15"/>
    <row r="5385" s="691" customFormat="1" ht="15"/>
    <row r="5386" s="691" customFormat="1" ht="15"/>
    <row r="5387" s="691" customFormat="1" ht="15"/>
    <row r="5388" s="691" customFormat="1" ht="15"/>
    <row r="5389" s="691" customFormat="1" ht="15"/>
    <row r="5390" s="691" customFormat="1" ht="15"/>
    <row r="5391" s="691" customFormat="1" ht="15"/>
    <row r="5392" s="691" customFormat="1" ht="15"/>
    <row r="5393" s="691" customFormat="1" ht="15"/>
    <row r="5394" s="691" customFormat="1" ht="15"/>
    <row r="5395" s="691" customFormat="1" ht="15"/>
    <row r="5396" s="691" customFormat="1" ht="15"/>
    <row r="5397" s="691" customFormat="1" ht="15"/>
    <row r="5398" s="691" customFormat="1" ht="15"/>
    <row r="5399" s="691" customFormat="1" ht="15"/>
    <row r="5400" s="691" customFormat="1" ht="15"/>
    <row r="5401" s="691" customFormat="1" ht="15"/>
    <row r="5402" s="691" customFormat="1" ht="15"/>
    <row r="5403" s="691" customFormat="1" ht="15"/>
    <row r="5404" s="691" customFormat="1" ht="15"/>
    <row r="5405" s="691" customFormat="1" ht="15"/>
    <row r="5406" s="691" customFormat="1" ht="15"/>
    <row r="5407" s="691" customFormat="1" ht="15"/>
    <row r="5408" s="691" customFormat="1" ht="15"/>
    <row r="5409" s="691" customFormat="1" ht="15"/>
    <row r="5410" s="691" customFormat="1" ht="15"/>
    <row r="5411" s="691" customFormat="1" ht="15"/>
    <row r="5412" s="691" customFormat="1" ht="15"/>
    <row r="5413" s="691" customFormat="1" ht="15"/>
    <row r="5414" s="691" customFormat="1" ht="15"/>
    <row r="5415" s="691" customFormat="1" ht="15"/>
    <row r="5416" s="691" customFormat="1" ht="15"/>
    <row r="5417" s="691" customFormat="1" ht="15"/>
    <row r="5418" s="691" customFormat="1" ht="15"/>
    <row r="5419" s="691" customFormat="1" ht="15"/>
    <row r="5420" s="691" customFormat="1" ht="15"/>
    <row r="5421" s="691" customFormat="1" ht="15"/>
    <row r="5422" s="691" customFormat="1" ht="15"/>
    <row r="5423" s="691" customFormat="1" ht="15"/>
    <row r="5424" s="691" customFormat="1" ht="15"/>
    <row r="5425" s="691" customFormat="1" ht="15"/>
    <row r="5426" s="691" customFormat="1" ht="15"/>
    <row r="5427" s="691" customFormat="1" ht="15"/>
    <row r="5428" s="691" customFormat="1" ht="15"/>
    <row r="5429" s="691" customFormat="1" ht="15"/>
    <row r="5430" s="691" customFormat="1" ht="15"/>
    <row r="5431" s="691" customFormat="1" ht="15"/>
    <row r="5432" s="691" customFormat="1" ht="15"/>
    <row r="5433" s="691" customFormat="1" ht="15"/>
    <row r="5434" s="691" customFormat="1" ht="15"/>
    <row r="5435" s="691" customFormat="1" ht="15"/>
    <row r="5436" s="691" customFormat="1" ht="15"/>
    <row r="5437" s="691" customFormat="1" ht="15"/>
    <row r="5438" s="691" customFormat="1" ht="15"/>
    <row r="5439" s="691" customFormat="1" ht="15"/>
    <row r="5440" s="691" customFormat="1" ht="15"/>
    <row r="5441" s="691" customFormat="1" ht="15"/>
    <row r="5442" s="691" customFormat="1" ht="15"/>
    <row r="5443" s="691" customFormat="1" ht="15"/>
    <row r="5444" s="691" customFormat="1" ht="15"/>
    <row r="5445" s="691" customFormat="1" ht="15"/>
    <row r="5446" s="691" customFormat="1" ht="15"/>
    <row r="5447" s="691" customFormat="1" ht="15"/>
    <row r="5448" s="691" customFormat="1" ht="15"/>
    <row r="5449" s="691" customFormat="1" ht="15"/>
    <row r="5450" s="691" customFormat="1" ht="15"/>
    <row r="5451" s="691" customFormat="1" ht="15"/>
    <row r="5452" s="691" customFormat="1" ht="15"/>
    <row r="5453" s="691" customFormat="1" ht="15"/>
    <row r="5454" s="691" customFormat="1" ht="15"/>
    <row r="5455" s="691" customFormat="1" ht="15"/>
    <row r="5456" s="691" customFormat="1" ht="15"/>
    <row r="5457" s="691" customFormat="1" ht="15"/>
    <row r="5458" s="691" customFormat="1" ht="15"/>
    <row r="5459" s="691" customFormat="1" ht="15"/>
    <row r="5460" s="691" customFormat="1" ht="15"/>
    <row r="5461" s="691" customFormat="1" ht="15"/>
    <row r="5462" s="691" customFormat="1" ht="15"/>
    <row r="5463" s="691" customFormat="1" ht="15"/>
    <row r="5464" s="691" customFormat="1" ht="15"/>
    <row r="5465" s="691" customFormat="1" ht="15"/>
    <row r="5466" s="691" customFormat="1" ht="15"/>
    <row r="5467" s="691" customFormat="1" ht="15"/>
    <row r="5468" s="691" customFormat="1" ht="15"/>
    <row r="5469" s="691" customFormat="1" ht="15"/>
    <row r="5470" s="691" customFormat="1" ht="15"/>
    <row r="5471" s="691" customFormat="1" ht="15"/>
    <row r="5472" s="691" customFormat="1" ht="15"/>
    <row r="5473" s="691" customFormat="1" ht="15"/>
    <row r="5474" s="691" customFormat="1" ht="15"/>
    <row r="5475" s="691" customFormat="1" ht="15"/>
    <row r="5476" s="691" customFormat="1" ht="15"/>
    <row r="5477" s="691" customFormat="1" ht="15"/>
    <row r="5478" s="691" customFormat="1" ht="15"/>
    <row r="5479" s="691" customFormat="1" ht="15"/>
    <row r="5480" s="691" customFormat="1" ht="15"/>
    <row r="5481" s="691" customFormat="1" ht="15"/>
    <row r="5482" s="691" customFormat="1" ht="15"/>
    <row r="5483" s="691" customFormat="1" ht="15"/>
    <row r="5484" s="691" customFormat="1" ht="15"/>
    <row r="5485" s="691" customFormat="1" ht="15"/>
    <row r="5486" s="691" customFormat="1" ht="15"/>
    <row r="5487" s="691" customFormat="1" ht="15"/>
    <row r="5488" s="691" customFormat="1" ht="15"/>
    <row r="5489" s="691" customFormat="1" ht="15"/>
    <row r="5490" s="691" customFormat="1" ht="15"/>
    <row r="5491" s="691" customFormat="1" ht="15"/>
    <row r="5492" s="691" customFormat="1" ht="15"/>
    <row r="5493" s="691" customFormat="1" ht="15"/>
    <row r="5494" s="691" customFormat="1" ht="15"/>
    <row r="5495" s="691" customFormat="1" ht="15"/>
    <row r="5496" s="691" customFormat="1" ht="15"/>
    <row r="5497" s="691" customFormat="1" ht="15"/>
    <row r="5498" s="691" customFormat="1" ht="15"/>
    <row r="5499" s="691" customFormat="1" ht="15"/>
    <row r="5500" s="691" customFormat="1" ht="15"/>
    <row r="5501" s="691" customFormat="1" ht="15"/>
    <row r="5502" s="691" customFormat="1" ht="15"/>
    <row r="5503" s="691" customFormat="1" ht="15"/>
    <row r="5504" s="691" customFormat="1" ht="15"/>
    <row r="5505" s="691" customFormat="1" ht="15"/>
    <row r="5506" s="691" customFormat="1" ht="15"/>
    <row r="5507" s="691" customFormat="1" ht="15"/>
    <row r="5508" s="691" customFormat="1" ht="15"/>
    <row r="5509" s="691" customFormat="1" ht="15"/>
    <row r="5510" s="691" customFormat="1" ht="15"/>
    <row r="5511" s="691" customFormat="1" ht="15"/>
    <row r="5512" s="691" customFormat="1" ht="15"/>
    <row r="5513" s="691" customFormat="1" ht="15"/>
    <row r="5514" s="691" customFormat="1" ht="15"/>
    <row r="5515" s="691" customFormat="1" ht="15"/>
    <row r="5516" s="691" customFormat="1" ht="15"/>
    <row r="5517" s="691" customFormat="1" ht="15"/>
    <row r="5518" s="691" customFormat="1" ht="15"/>
    <row r="5519" s="691" customFormat="1" ht="15"/>
    <row r="5520" s="691" customFormat="1" ht="15"/>
    <row r="5521" s="691" customFormat="1" ht="15"/>
    <row r="5522" s="691" customFormat="1" ht="15"/>
    <row r="5523" s="691" customFormat="1" ht="15"/>
    <row r="5524" s="691" customFormat="1" ht="15"/>
    <row r="5525" s="691" customFormat="1" ht="15"/>
    <row r="5526" s="691" customFormat="1" ht="15"/>
    <row r="5527" s="691" customFormat="1" ht="15"/>
    <row r="5528" s="691" customFormat="1" ht="15"/>
    <row r="5529" s="691" customFormat="1" ht="15"/>
    <row r="5530" s="691" customFormat="1" ht="15"/>
    <row r="5531" s="691" customFormat="1" ht="15"/>
    <row r="5532" s="691" customFormat="1" ht="15"/>
    <row r="5533" s="691" customFormat="1" ht="15"/>
    <row r="5534" s="691" customFormat="1" ht="15"/>
    <row r="5535" s="691" customFormat="1" ht="15"/>
    <row r="5536" s="691" customFormat="1" ht="15"/>
    <row r="5537" s="691" customFormat="1" ht="15"/>
    <row r="5538" s="691" customFormat="1" ht="15"/>
    <row r="5539" s="691" customFormat="1" ht="15"/>
    <row r="5540" s="691" customFormat="1" ht="15"/>
    <row r="5541" s="691" customFormat="1" ht="15"/>
    <row r="5542" s="691" customFormat="1" ht="15"/>
    <row r="5543" s="691" customFormat="1" ht="15"/>
    <row r="5544" s="691" customFormat="1" ht="15"/>
    <row r="5545" s="691" customFormat="1" ht="15"/>
    <row r="5546" s="691" customFormat="1" ht="15"/>
    <row r="5547" s="691" customFormat="1" ht="15"/>
    <row r="5548" s="691" customFormat="1" ht="15"/>
    <row r="5549" s="691" customFormat="1" ht="15"/>
    <row r="5550" s="691" customFormat="1" ht="15"/>
    <row r="5551" s="691" customFormat="1" ht="15"/>
    <row r="5552" s="691" customFormat="1" ht="15"/>
    <row r="5553" s="691" customFormat="1" ht="15"/>
    <row r="5554" s="691" customFormat="1" ht="15"/>
    <row r="5555" s="691" customFormat="1" ht="15"/>
    <row r="5556" s="691" customFormat="1" ht="15"/>
    <row r="5557" s="691" customFormat="1" ht="15"/>
    <row r="5558" s="691" customFormat="1" ht="15"/>
    <row r="5559" s="691" customFormat="1" ht="15"/>
    <row r="5560" s="691" customFormat="1" ht="15"/>
    <row r="5561" s="691" customFormat="1" ht="15"/>
    <row r="5562" s="691" customFormat="1" ht="15"/>
    <row r="5563" s="691" customFormat="1" ht="15"/>
    <row r="5564" s="691" customFormat="1" ht="15"/>
    <row r="5565" s="691" customFormat="1" ht="15"/>
    <row r="5566" s="691" customFormat="1" ht="15"/>
    <row r="5567" s="691" customFormat="1" ht="15"/>
    <row r="5568" s="691" customFormat="1" ht="15"/>
    <row r="5569" s="691" customFormat="1" ht="15"/>
    <row r="5570" s="691" customFormat="1" ht="15"/>
    <row r="5571" s="691" customFormat="1" ht="15"/>
    <row r="5572" s="691" customFormat="1" ht="15"/>
    <row r="5573" s="691" customFormat="1" ht="15"/>
    <row r="5574" s="691" customFormat="1" ht="15"/>
    <row r="5575" s="691" customFormat="1" ht="15"/>
    <row r="5576" s="691" customFormat="1" ht="15"/>
    <row r="5577" s="691" customFormat="1" ht="15"/>
    <row r="5578" s="691" customFormat="1" ht="15"/>
    <row r="5579" s="691" customFormat="1" ht="15"/>
    <row r="5580" s="691" customFormat="1" ht="15"/>
    <row r="5581" s="691" customFormat="1" ht="15"/>
    <row r="5582" s="691" customFormat="1" ht="15"/>
    <row r="5583" s="691" customFormat="1" ht="15"/>
    <row r="5584" s="691" customFormat="1" ht="15"/>
    <row r="5585" s="691" customFormat="1" ht="15"/>
    <row r="5586" s="691" customFormat="1" ht="15"/>
    <row r="5587" s="691" customFormat="1" ht="15"/>
    <row r="5588" s="691" customFormat="1" ht="15"/>
    <row r="5589" s="691" customFormat="1" ht="15"/>
    <row r="5590" s="691" customFormat="1" ht="15"/>
    <row r="5591" s="691" customFormat="1" ht="15"/>
    <row r="5592" s="691" customFormat="1" ht="15"/>
    <row r="5593" s="691" customFormat="1" ht="15"/>
    <row r="5594" s="691" customFormat="1" ht="15"/>
    <row r="5595" s="691" customFormat="1" ht="15"/>
    <row r="5596" s="691" customFormat="1" ht="15"/>
    <row r="5597" s="691" customFormat="1" ht="15"/>
    <row r="5598" s="691" customFormat="1" ht="15"/>
    <row r="5599" s="691" customFormat="1" ht="15"/>
    <row r="5600" s="691" customFormat="1" ht="15"/>
    <row r="5601" s="691" customFormat="1" ht="15"/>
    <row r="5602" s="691" customFormat="1" ht="15"/>
    <row r="5603" s="691" customFormat="1" ht="15"/>
    <row r="5604" s="691" customFormat="1" ht="15"/>
    <row r="5605" s="691" customFormat="1" ht="15"/>
    <row r="5606" s="691" customFormat="1" ht="15"/>
    <row r="5607" s="691" customFormat="1" ht="15"/>
    <row r="5608" s="691" customFormat="1" ht="15"/>
    <row r="5609" s="691" customFormat="1" ht="15"/>
    <row r="5610" s="691" customFormat="1" ht="15"/>
    <row r="5611" s="691" customFormat="1" ht="15"/>
    <row r="5612" s="691" customFormat="1" ht="15"/>
    <row r="5613" s="691" customFormat="1" ht="15"/>
    <row r="5614" s="691" customFormat="1" ht="15"/>
    <row r="5615" s="691" customFormat="1" ht="15"/>
    <row r="5616" s="691" customFormat="1" ht="15"/>
    <row r="5617" s="691" customFormat="1" ht="15"/>
    <row r="5618" s="691" customFormat="1" ht="15"/>
    <row r="5619" s="691" customFormat="1" ht="15"/>
    <row r="5620" s="691" customFormat="1" ht="15"/>
    <row r="5621" s="691" customFormat="1" ht="15"/>
    <row r="5622" s="691" customFormat="1" ht="15"/>
    <row r="5623" s="691" customFormat="1" ht="15"/>
    <row r="5624" s="691" customFormat="1" ht="15"/>
    <row r="5625" s="691" customFormat="1" ht="15"/>
    <row r="5626" s="691" customFormat="1" ht="15"/>
    <row r="5627" s="691" customFormat="1" ht="15"/>
    <row r="5628" s="691" customFormat="1" ht="15"/>
    <row r="5629" s="691" customFormat="1" ht="15"/>
    <row r="5630" s="691" customFormat="1" ht="15"/>
    <row r="5631" s="691" customFormat="1" ht="15"/>
    <row r="5632" s="691" customFormat="1" ht="15"/>
    <row r="5633" s="691" customFormat="1" ht="15"/>
    <row r="5634" s="691" customFormat="1" ht="15"/>
    <row r="5635" s="691" customFormat="1" ht="15"/>
    <row r="5636" s="691" customFormat="1" ht="15"/>
    <row r="5637" s="691" customFormat="1" ht="15"/>
    <row r="5638" s="691" customFormat="1" ht="15"/>
    <row r="5639" s="691" customFormat="1" ht="15"/>
    <row r="5640" s="691" customFormat="1" ht="15"/>
    <row r="5641" s="691" customFormat="1" ht="15"/>
    <row r="5642" s="691" customFormat="1" ht="15"/>
    <row r="5643" s="691" customFormat="1" ht="15"/>
    <row r="5644" s="691" customFormat="1" ht="15"/>
    <row r="5645" s="691" customFormat="1" ht="15"/>
    <row r="5646" s="691" customFormat="1" ht="15"/>
    <row r="5647" s="691" customFormat="1" ht="15"/>
    <row r="5648" s="691" customFormat="1" ht="15"/>
    <row r="5649" s="691" customFormat="1" ht="15"/>
    <row r="5650" s="691" customFormat="1" ht="15"/>
    <row r="5651" s="691" customFormat="1" ht="15"/>
    <row r="5652" s="691" customFormat="1" ht="15"/>
    <row r="5653" s="691" customFormat="1" ht="15"/>
    <row r="5654" s="691" customFormat="1" ht="15"/>
    <row r="5655" s="691" customFormat="1" ht="15"/>
    <row r="5656" s="691" customFormat="1" ht="15"/>
    <row r="5657" s="691" customFormat="1" ht="15"/>
    <row r="5658" s="691" customFormat="1" ht="15"/>
    <row r="5659" s="691" customFormat="1" ht="15"/>
    <row r="5660" s="691" customFormat="1" ht="15"/>
    <row r="5661" s="691" customFormat="1" ht="15"/>
    <row r="5662" s="691" customFormat="1" ht="15"/>
    <row r="5663" s="691" customFormat="1" ht="15"/>
    <row r="5664" s="691" customFormat="1" ht="15"/>
    <row r="5665" s="691" customFormat="1" ht="15"/>
    <row r="5666" s="691" customFormat="1" ht="15"/>
    <row r="5667" s="691" customFormat="1" ht="15"/>
    <row r="5668" s="691" customFormat="1" ht="15"/>
    <row r="5669" s="691" customFormat="1" ht="15"/>
    <row r="5670" s="691" customFormat="1" ht="15"/>
    <row r="5671" s="691" customFormat="1" ht="15"/>
    <row r="5672" s="691" customFormat="1" ht="15"/>
    <row r="5673" s="691" customFormat="1" ht="15"/>
    <row r="5674" s="691" customFormat="1" ht="15"/>
    <row r="5675" s="691" customFormat="1" ht="15"/>
    <row r="5676" s="691" customFormat="1" ht="15"/>
    <row r="5677" s="691" customFormat="1" ht="15"/>
    <row r="5678" s="691" customFormat="1" ht="15"/>
    <row r="5679" s="691" customFormat="1" ht="15"/>
    <row r="5680" s="691" customFormat="1" ht="15"/>
    <row r="5681" s="691" customFormat="1" ht="15"/>
    <row r="5682" s="691" customFormat="1" ht="15"/>
    <row r="5683" s="691" customFormat="1" ht="15"/>
    <row r="5684" s="691" customFormat="1" ht="15"/>
    <row r="5685" s="691" customFormat="1" ht="15"/>
    <row r="5686" s="691" customFormat="1" ht="15"/>
    <row r="5687" s="691" customFormat="1" ht="15"/>
    <row r="5688" s="691" customFormat="1" ht="15"/>
    <row r="5689" s="691" customFormat="1" ht="15"/>
    <row r="5690" s="691" customFormat="1" ht="15"/>
    <row r="5691" s="691" customFormat="1" ht="15"/>
    <row r="5692" s="691" customFormat="1" ht="15"/>
    <row r="5693" s="691" customFormat="1" ht="15"/>
    <row r="5694" s="691" customFormat="1" ht="15"/>
    <row r="5695" s="691" customFormat="1" ht="15"/>
    <row r="5696" s="691" customFormat="1" ht="15"/>
    <row r="5697" s="691" customFormat="1" ht="15"/>
    <row r="5698" s="691" customFormat="1" ht="15"/>
    <row r="5699" s="691" customFormat="1" ht="15"/>
    <row r="5700" s="691" customFormat="1" ht="15"/>
    <row r="5701" s="691" customFormat="1" ht="15"/>
    <row r="5702" s="691" customFormat="1" ht="15"/>
    <row r="5703" s="691" customFormat="1" ht="15"/>
    <row r="5704" s="691" customFormat="1" ht="15"/>
    <row r="5705" s="691" customFormat="1" ht="15"/>
    <row r="5706" s="691" customFormat="1" ht="15"/>
    <row r="5707" s="691" customFormat="1" ht="15"/>
    <row r="5708" s="691" customFormat="1" ht="15"/>
    <row r="5709" s="691" customFormat="1" ht="15"/>
    <row r="5710" s="691" customFormat="1" ht="15"/>
    <row r="5711" s="691" customFormat="1" ht="15"/>
    <row r="5712" s="691" customFormat="1" ht="15"/>
    <row r="5713" s="691" customFormat="1" ht="15"/>
    <row r="5714" s="691" customFormat="1" ht="15"/>
    <row r="5715" s="691" customFormat="1" ht="15"/>
    <row r="5716" s="691" customFormat="1" ht="15"/>
    <row r="5717" s="691" customFormat="1" ht="15"/>
    <row r="5718" s="691" customFormat="1" ht="15"/>
    <row r="5719" s="691" customFormat="1" ht="15"/>
    <row r="5720" s="691" customFormat="1" ht="15"/>
    <row r="5721" s="691" customFormat="1" ht="15"/>
    <row r="5722" s="691" customFormat="1" ht="15"/>
    <row r="5723" s="691" customFormat="1" ht="15"/>
    <row r="5724" s="691" customFormat="1" ht="15"/>
    <row r="5725" s="691" customFormat="1" ht="15"/>
    <row r="5726" s="691" customFormat="1" ht="15"/>
    <row r="5727" s="691" customFormat="1" ht="15"/>
    <row r="5728" s="691" customFormat="1" ht="15"/>
    <row r="5729" s="691" customFormat="1" ht="15"/>
    <row r="5730" s="691" customFormat="1" ht="15"/>
    <row r="5731" s="691" customFormat="1" ht="15"/>
    <row r="5732" s="691" customFormat="1" ht="15"/>
    <row r="5733" s="691" customFormat="1" ht="15"/>
    <row r="5734" s="691" customFormat="1" ht="15"/>
    <row r="5735" s="691" customFormat="1" ht="15"/>
    <row r="5736" s="691" customFormat="1" ht="15"/>
    <row r="5737" s="691" customFormat="1" ht="15"/>
    <row r="5738" s="691" customFormat="1" ht="15"/>
    <row r="5739" s="691" customFormat="1" ht="15"/>
    <row r="5740" s="691" customFormat="1" ht="15"/>
    <row r="5741" s="691" customFormat="1" ht="15"/>
    <row r="5742" s="691" customFormat="1" ht="15"/>
    <row r="5743" s="691" customFormat="1" ht="15"/>
    <row r="5744" s="691" customFormat="1" ht="15"/>
    <row r="5745" s="691" customFormat="1" ht="15"/>
    <row r="5746" s="691" customFormat="1" ht="15"/>
    <row r="5747" s="691" customFormat="1" ht="15"/>
    <row r="5748" s="691" customFormat="1" ht="15"/>
    <row r="5749" s="691" customFormat="1" ht="15"/>
    <row r="5750" s="691" customFormat="1" ht="15"/>
    <row r="5751" s="691" customFormat="1" ht="15"/>
    <row r="5752" s="691" customFormat="1" ht="15"/>
    <row r="5753" s="691" customFormat="1" ht="15"/>
    <row r="5754" s="691" customFormat="1" ht="15"/>
    <row r="5755" s="691" customFormat="1" ht="15"/>
    <row r="5756" s="691" customFormat="1" ht="15"/>
    <row r="5757" s="691" customFormat="1" ht="15"/>
    <row r="5758" s="691" customFormat="1" ht="15"/>
    <row r="5759" s="691" customFormat="1" ht="15"/>
    <row r="5760" s="691" customFormat="1" ht="15"/>
    <row r="5761" s="691" customFormat="1" ht="15"/>
    <row r="5762" s="691" customFormat="1" ht="15"/>
    <row r="5763" s="691" customFormat="1" ht="15"/>
    <row r="5764" s="691" customFormat="1" ht="15"/>
    <row r="5765" s="691" customFormat="1" ht="15"/>
    <row r="5766" s="691" customFormat="1" ht="15"/>
    <row r="5767" s="691" customFormat="1" ht="15"/>
    <row r="5768" s="691" customFormat="1" ht="15"/>
    <row r="5769" s="691" customFormat="1" ht="15"/>
    <row r="5770" s="691" customFormat="1" ht="15"/>
    <row r="5771" s="691" customFormat="1" ht="15"/>
    <row r="5772" s="691" customFormat="1" ht="15"/>
    <row r="5773" s="691" customFormat="1" ht="15"/>
    <row r="5774" s="691" customFormat="1" ht="15"/>
    <row r="5775" s="691" customFormat="1" ht="15"/>
    <row r="5776" s="691" customFormat="1" ht="15"/>
    <row r="5777" s="691" customFormat="1" ht="15"/>
    <row r="5778" s="691" customFormat="1" ht="15"/>
    <row r="5779" s="691" customFormat="1" ht="15"/>
    <row r="5780" s="691" customFormat="1" ht="15"/>
    <row r="5781" s="691" customFormat="1" ht="15"/>
    <row r="5782" s="691" customFormat="1" ht="15"/>
    <row r="5783" s="691" customFormat="1" ht="15"/>
    <row r="5784" s="691" customFormat="1" ht="15"/>
    <row r="5785" s="691" customFormat="1" ht="15"/>
    <row r="5786" s="691" customFormat="1" ht="15"/>
    <row r="5787" s="691" customFormat="1" ht="15"/>
    <row r="5788" s="691" customFormat="1" ht="15"/>
    <row r="5789" s="691" customFormat="1" ht="15"/>
    <row r="5790" s="691" customFormat="1" ht="15"/>
    <row r="5791" s="691" customFormat="1" ht="15"/>
    <row r="5792" s="691" customFormat="1" ht="15"/>
    <row r="5793" s="691" customFormat="1" ht="15"/>
    <row r="5794" s="691" customFormat="1" ht="15"/>
    <row r="5795" s="691" customFormat="1" ht="15"/>
    <row r="5796" s="691" customFormat="1" ht="15"/>
    <row r="5797" s="691" customFormat="1" ht="15"/>
    <row r="5798" s="691" customFormat="1" ht="15"/>
    <row r="5799" s="691" customFormat="1" ht="15"/>
    <row r="5800" s="691" customFormat="1" ht="15"/>
    <row r="5801" s="691" customFormat="1" ht="15"/>
    <row r="5802" s="691" customFormat="1" ht="15"/>
    <row r="5803" s="691" customFormat="1" ht="15"/>
    <row r="5804" s="691" customFormat="1" ht="15"/>
    <row r="5805" s="691" customFormat="1" ht="15"/>
    <row r="5806" s="691" customFormat="1" ht="15"/>
    <row r="5807" s="691" customFormat="1" ht="15"/>
    <row r="5808" s="691" customFormat="1" ht="15"/>
    <row r="5809" s="691" customFormat="1" ht="15"/>
    <row r="5810" s="691" customFormat="1" ht="15"/>
    <row r="5811" s="691" customFormat="1" ht="15"/>
    <row r="5812" s="691" customFormat="1" ht="15"/>
    <row r="5813" s="691" customFormat="1" ht="15"/>
    <row r="5814" s="691" customFormat="1" ht="15"/>
    <row r="5815" s="691" customFormat="1" ht="15"/>
    <row r="5816" s="691" customFormat="1" ht="15"/>
    <row r="5817" s="691" customFormat="1" ht="15"/>
    <row r="5818" s="691" customFormat="1" ht="15"/>
    <row r="5819" s="691" customFormat="1" ht="15"/>
    <row r="5820" s="691" customFormat="1" ht="15"/>
    <row r="5821" s="691" customFormat="1" ht="15"/>
    <row r="5822" s="691" customFormat="1" ht="15"/>
    <row r="5823" s="691" customFormat="1" ht="15"/>
    <row r="5824" s="691" customFormat="1" ht="15"/>
    <row r="5825" s="691" customFormat="1" ht="15"/>
    <row r="5826" s="691" customFormat="1" ht="15"/>
    <row r="5827" s="691" customFormat="1" ht="15"/>
    <row r="5828" s="691" customFormat="1" ht="15"/>
    <row r="5829" s="691" customFormat="1" ht="15"/>
    <row r="5830" s="691" customFormat="1" ht="15"/>
    <row r="5831" s="691" customFormat="1" ht="15"/>
    <row r="5832" s="691" customFormat="1" ht="15"/>
    <row r="5833" s="691" customFormat="1" ht="15"/>
    <row r="5834" s="691" customFormat="1" ht="15"/>
    <row r="5835" s="691" customFormat="1" ht="15"/>
    <row r="5836" s="691" customFormat="1" ht="15"/>
    <row r="5837" s="691" customFormat="1" ht="15"/>
    <row r="5838" s="691" customFormat="1" ht="15"/>
    <row r="5839" s="691" customFormat="1" ht="15"/>
    <row r="5840" s="691" customFormat="1" ht="15"/>
    <row r="5841" s="691" customFormat="1" ht="15"/>
    <row r="5842" s="691" customFormat="1" ht="15"/>
    <row r="5843" s="691" customFormat="1" ht="15"/>
    <row r="5844" s="691" customFormat="1" ht="15"/>
    <row r="5845" s="691" customFormat="1" ht="15"/>
    <row r="5846" s="691" customFormat="1" ht="15"/>
    <row r="5847" s="691" customFormat="1" ht="15"/>
    <row r="5848" s="691" customFormat="1" ht="15"/>
    <row r="5849" s="691" customFormat="1" ht="15"/>
    <row r="5850" s="691" customFormat="1" ht="15"/>
    <row r="5851" s="691" customFormat="1" ht="15"/>
    <row r="5852" s="691" customFormat="1" ht="15"/>
    <row r="5853" s="691" customFormat="1" ht="15"/>
    <row r="5854" s="691" customFormat="1" ht="15"/>
    <row r="5855" s="691" customFormat="1" ht="15"/>
    <row r="5856" s="691" customFormat="1" ht="15"/>
    <row r="5857" s="691" customFormat="1" ht="15"/>
    <row r="5858" s="691" customFormat="1" ht="15"/>
    <row r="5859" s="691" customFormat="1" ht="15"/>
    <row r="5860" s="691" customFormat="1" ht="15"/>
    <row r="5861" s="691" customFormat="1" ht="15"/>
    <row r="5862" s="691" customFormat="1" ht="15"/>
    <row r="5863" s="691" customFormat="1" ht="15"/>
    <row r="5864" s="691" customFormat="1" ht="15"/>
    <row r="5865" s="691" customFormat="1" ht="15"/>
    <row r="5866" s="691" customFormat="1" ht="15"/>
    <row r="5867" s="691" customFormat="1" ht="15"/>
    <row r="5868" s="691" customFormat="1" ht="15"/>
    <row r="5869" s="691" customFormat="1" ht="15"/>
    <row r="5870" s="691" customFormat="1" ht="15"/>
    <row r="5871" s="691" customFormat="1" ht="15"/>
    <row r="5872" s="691" customFormat="1" ht="15"/>
    <row r="5873" s="691" customFormat="1" ht="15"/>
    <row r="5874" s="691" customFormat="1" ht="15"/>
    <row r="5875" s="691" customFormat="1" ht="15"/>
    <row r="5876" s="691" customFormat="1" ht="15"/>
    <row r="5877" s="691" customFormat="1" ht="15"/>
    <row r="5878" s="691" customFormat="1" ht="15"/>
    <row r="5879" s="691" customFormat="1" ht="15"/>
    <row r="5880" s="691" customFormat="1" ht="15"/>
    <row r="5881" s="691" customFormat="1" ht="15"/>
    <row r="5882" s="691" customFormat="1" ht="15"/>
    <row r="5883" s="691" customFormat="1" ht="15"/>
    <row r="5884" s="691" customFormat="1" ht="15"/>
    <row r="5885" s="691" customFormat="1" ht="15"/>
    <row r="5886" s="691" customFormat="1" ht="15"/>
    <row r="5887" s="691" customFormat="1" ht="15"/>
    <row r="5888" s="691" customFormat="1" ht="15"/>
    <row r="5889" s="691" customFormat="1" ht="15"/>
    <row r="5890" s="691" customFormat="1" ht="15"/>
    <row r="5891" s="691" customFormat="1" ht="15"/>
    <row r="5892" s="691" customFormat="1" ht="15"/>
    <row r="5893" s="691" customFormat="1" ht="15"/>
    <row r="5894" s="691" customFormat="1" ht="15"/>
    <row r="5895" s="691" customFormat="1" ht="15"/>
    <row r="5896" s="691" customFormat="1" ht="15"/>
    <row r="5897" s="691" customFormat="1" ht="15"/>
    <row r="5898" s="691" customFormat="1" ht="15"/>
    <row r="5899" s="691" customFormat="1" ht="15"/>
    <row r="5900" s="691" customFormat="1" ht="15"/>
    <row r="5901" s="691" customFormat="1" ht="15"/>
    <row r="5902" s="691" customFormat="1" ht="15"/>
    <row r="5903" s="691" customFormat="1" ht="15"/>
    <row r="5904" s="691" customFormat="1" ht="15"/>
    <row r="5905" s="691" customFormat="1" ht="15"/>
    <row r="5906" s="691" customFormat="1" ht="15"/>
    <row r="5907" s="691" customFormat="1" ht="15"/>
    <row r="5908" s="691" customFormat="1" ht="15"/>
    <row r="5909" s="691" customFormat="1" ht="15"/>
    <row r="5910" s="691" customFormat="1" ht="15"/>
    <row r="5911" s="691" customFormat="1" ht="15"/>
    <row r="5912" s="691" customFormat="1" ht="15"/>
    <row r="5913" s="691" customFormat="1" ht="15"/>
    <row r="5914" s="691" customFormat="1" ht="15"/>
    <row r="5915" s="691" customFormat="1" ht="15"/>
    <row r="5916" s="691" customFormat="1" ht="15"/>
    <row r="5917" s="691" customFormat="1" ht="15"/>
    <row r="5918" s="691" customFormat="1" ht="15"/>
    <row r="5919" s="691" customFormat="1" ht="15"/>
    <row r="5920" s="691" customFormat="1" ht="15"/>
    <row r="5921" s="691" customFormat="1" ht="15"/>
    <row r="5922" s="691" customFormat="1" ht="15"/>
    <row r="5923" s="691" customFormat="1" ht="15"/>
    <row r="5924" s="691" customFormat="1" ht="15"/>
    <row r="5925" s="691" customFormat="1" ht="15"/>
    <row r="5926" s="691" customFormat="1" ht="15"/>
    <row r="5927" s="691" customFormat="1" ht="15"/>
    <row r="5928" s="691" customFormat="1" ht="15"/>
    <row r="5929" s="691" customFormat="1" ht="15"/>
    <row r="5930" s="691" customFormat="1" ht="15"/>
    <row r="5931" s="691" customFormat="1" ht="15"/>
    <row r="5932" s="691" customFormat="1" ht="15"/>
    <row r="5933" s="691" customFormat="1" ht="15"/>
    <row r="5934" s="691" customFormat="1" ht="15"/>
    <row r="5935" s="691" customFormat="1" ht="15"/>
    <row r="5936" s="691" customFormat="1" ht="15"/>
    <row r="5937" s="691" customFormat="1" ht="15"/>
    <row r="5938" s="691" customFormat="1" ht="15"/>
    <row r="5939" s="691" customFormat="1" ht="15"/>
    <row r="5940" s="691" customFormat="1" ht="15"/>
    <row r="5941" s="691" customFormat="1" ht="15"/>
    <row r="5942" s="691" customFormat="1" ht="15"/>
    <row r="5943" s="691" customFormat="1" ht="15"/>
    <row r="5944" s="691" customFormat="1" ht="15"/>
    <row r="5945" s="691" customFormat="1" ht="15"/>
    <row r="5946" s="691" customFormat="1" ht="15"/>
    <row r="5947" s="691" customFormat="1" ht="15"/>
    <row r="5948" s="691" customFormat="1" ht="15"/>
    <row r="5949" s="691" customFormat="1" ht="15"/>
    <row r="5950" s="691" customFormat="1" ht="15"/>
    <row r="5951" s="691" customFormat="1" ht="15"/>
    <row r="5952" s="691" customFormat="1" ht="15"/>
    <row r="5953" s="691" customFormat="1" ht="15"/>
    <row r="5954" s="691" customFormat="1" ht="15"/>
    <row r="5955" s="691" customFormat="1" ht="15"/>
    <row r="5956" s="691" customFormat="1" ht="15"/>
    <row r="5957" s="691" customFormat="1" ht="15"/>
    <row r="5958" s="691" customFormat="1" ht="15"/>
    <row r="5959" s="691" customFormat="1" ht="15"/>
    <row r="5960" s="691" customFormat="1" ht="15"/>
    <row r="5961" s="691" customFormat="1" ht="15"/>
    <row r="5962" s="691" customFormat="1" ht="15"/>
    <row r="5963" s="691" customFormat="1" ht="15"/>
    <row r="5964" s="691" customFormat="1" ht="15"/>
    <row r="5965" s="691" customFormat="1" ht="15"/>
    <row r="5966" s="691" customFormat="1" ht="15"/>
    <row r="5967" s="691" customFormat="1" ht="15"/>
    <row r="5968" s="691" customFormat="1" ht="15"/>
    <row r="5969" s="691" customFormat="1" ht="15"/>
    <row r="5970" s="691" customFormat="1" ht="15"/>
    <row r="5971" s="691" customFormat="1" ht="15"/>
    <row r="5972" s="691" customFormat="1" ht="15"/>
    <row r="5973" s="691" customFormat="1" ht="15"/>
    <row r="5974" s="691" customFormat="1" ht="15"/>
    <row r="5975" s="691" customFormat="1" ht="15"/>
    <row r="5976" s="691" customFormat="1" ht="15"/>
    <row r="5977" s="691" customFormat="1" ht="15"/>
    <row r="5978" s="691" customFormat="1" ht="15"/>
    <row r="5979" s="691" customFormat="1" ht="15"/>
    <row r="5980" s="691" customFormat="1" ht="15"/>
    <row r="5981" s="691" customFormat="1" ht="15"/>
    <row r="5982" s="691" customFormat="1" ht="15"/>
    <row r="5983" s="691" customFormat="1" ht="15"/>
    <row r="5984" s="691" customFormat="1" ht="15"/>
    <row r="5985" s="691" customFormat="1" ht="15"/>
    <row r="5986" s="691" customFormat="1" ht="15"/>
    <row r="5987" s="691" customFormat="1" ht="15"/>
    <row r="5988" s="691" customFormat="1" ht="15"/>
    <row r="5989" s="691" customFormat="1" ht="15"/>
    <row r="5990" s="691" customFormat="1" ht="15"/>
    <row r="5991" s="691" customFormat="1" ht="15"/>
    <row r="5992" s="691" customFormat="1" ht="15"/>
    <row r="5993" s="691" customFormat="1" ht="15"/>
    <row r="5994" s="691" customFormat="1" ht="15"/>
    <row r="5995" s="691" customFormat="1" ht="15"/>
    <row r="5996" s="691" customFormat="1" ht="15"/>
    <row r="5997" s="691" customFormat="1" ht="15"/>
    <row r="5998" s="691" customFormat="1" ht="15"/>
    <row r="5999" s="691" customFormat="1" ht="15"/>
    <row r="6000" s="691" customFormat="1" ht="15"/>
    <row r="6001" s="691" customFormat="1" ht="15"/>
    <row r="6002" s="691" customFormat="1" ht="15"/>
    <row r="6003" s="691" customFormat="1" ht="15"/>
    <row r="6004" s="691" customFormat="1" ht="15"/>
    <row r="6005" s="691" customFormat="1" ht="15"/>
    <row r="6006" s="691" customFormat="1" ht="15"/>
    <row r="6007" s="691" customFormat="1" ht="15"/>
    <row r="6008" s="691" customFormat="1" ht="15"/>
    <row r="6009" s="691" customFormat="1" ht="15"/>
    <row r="6010" s="691" customFormat="1" ht="15"/>
    <row r="6011" s="691" customFormat="1" ht="15"/>
    <row r="6012" s="691" customFormat="1" ht="15"/>
    <row r="6013" s="691" customFormat="1" ht="15"/>
    <row r="6014" s="691" customFormat="1" ht="15"/>
    <row r="6015" s="691" customFormat="1" ht="15"/>
    <row r="6016" s="691" customFormat="1" ht="15"/>
    <row r="6017" s="691" customFormat="1" ht="15"/>
    <row r="6018" s="691" customFormat="1" ht="15"/>
    <row r="6019" s="691" customFormat="1" ht="15"/>
    <row r="6020" s="691" customFormat="1" ht="15"/>
    <row r="6021" s="691" customFormat="1" ht="15"/>
    <row r="6022" s="691" customFormat="1" ht="15"/>
    <row r="6023" s="691" customFormat="1" ht="15"/>
    <row r="6024" s="691" customFormat="1" ht="15"/>
    <row r="6025" s="691" customFormat="1" ht="15"/>
    <row r="6026" s="691" customFormat="1" ht="15"/>
    <row r="6027" s="691" customFormat="1" ht="15"/>
    <row r="6028" s="691" customFormat="1" ht="15"/>
    <row r="6029" s="691" customFormat="1" ht="15"/>
    <row r="6030" s="691" customFormat="1" ht="15"/>
    <row r="6031" s="691" customFormat="1" ht="15"/>
    <row r="6032" s="691" customFormat="1" ht="15"/>
    <row r="6033" s="691" customFormat="1" ht="15"/>
    <row r="6034" s="691" customFormat="1" ht="15"/>
    <row r="6035" s="691" customFormat="1" ht="15"/>
    <row r="6036" s="691" customFormat="1" ht="15"/>
    <row r="6037" s="691" customFormat="1" ht="15"/>
    <row r="6038" s="691" customFormat="1" ht="15"/>
    <row r="6039" s="691" customFormat="1" ht="15"/>
    <row r="6040" s="691" customFormat="1" ht="15"/>
    <row r="6041" s="691" customFormat="1" ht="15"/>
    <row r="6042" s="691" customFormat="1" ht="15"/>
    <row r="6043" s="691" customFormat="1" ht="15"/>
    <row r="6044" s="691" customFormat="1" ht="15"/>
    <row r="6045" s="691" customFormat="1" ht="15"/>
    <row r="6046" s="691" customFormat="1" ht="15"/>
    <row r="6047" s="691" customFormat="1" ht="15"/>
    <row r="6048" s="691" customFormat="1" ht="15"/>
    <row r="6049" s="691" customFormat="1" ht="15"/>
    <row r="6050" s="691" customFormat="1" ht="15"/>
    <row r="6051" s="691" customFormat="1" ht="15"/>
    <row r="6052" s="691" customFormat="1" ht="15"/>
    <row r="6053" s="691" customFormat="1" ht="15"/>
    <row r="6054" s="691" customFormat="1" ht="15"/>
    <row r="6055" s="691" customFormat="1" ht="15"/>
    <row r="6056" s="691" customFormat="1" ht="15"/>
    <row r="6057" s="691" customFormat="1" ht="15"/>
    <row r="6058" s="691" customFormat="1" ht="15"/>
    <row r="6059" s="691" customFormat="1" ht="15"/>
    <row r="6060" s="691" customFormat="1" ht="15"/>
    <row r="6061" s="691" customFormat="1" ht="15"/>
    <row r="6062" s="691" customFormat="1" ht="15"/>
    <row r="6063" s="691" customFormat="1" ht="15"/>
    <row r="6064" s="691" customFormat="1" ht="15"/>
    <row r="6065" s="691" customFormat="1" ht="15"/>
    <row r="6066" s="691" customFormat="1" ht="15"/>
    <row r="6067" s="691" customFormat="1" ht="15"/>
    <row r="6068" s="691" customFormat="1" ht="15"/>
    <row r="6069" s="691" customFormat="1" ht="15"/>
    <row r="6070" s="691" customFormat="1" ht="15"/>
    <row r="6071" s="691" customFormat="1" ht="15"/>
    <row r="6072" s="691" customFormat="1" ht="15"/>
    <row r="6073" s="691" customFormat="1" ht="15"/>
    <row r="6074" s="691" customFormat="1" ht="15"/>
    <row r="6075" s="691" customFormat="1" ht="15"/>
    <row r="6076" s="691" customFormat="1" ht="15"/>
    <row r="6077" s="691" customFormat="1" ht="15"/>
    <row r="6078" s="691" customFormat="1" ht="15"/>
    <row r="6079" s="691" customFormat="1" ht="15"/>
    <row r="6080" s="691" customFormat="1" ht="15"/>
    <row r="6081" s="691" customFormat="1" ht="15"/>
    <row r="6082" s="691" customFormat="1" ht="15"/>
    <row r="6083" s="691" customFormat="1" ht="15"/>
    <row r="6084" s="691" customFormat="1" ht="15"/>
    <row r="6085" s="691" customFormat="1" ht="15"/>
    <row r="6086" s="691" customFormat="1" ht="15"/>
    <row r="6087" s="691" customFormat="1" ht="15"/>
    <row r="6088" s="691" customFormat="1" ht="15"/>
    <row r="6089" s="691" customFormat="1" ht="15"/>
    <row r="6090" s="691" customFormat="1" ht="15"/>
    <row r="6091" s="691" customFormat="1" ht="15"/>
    <row r="6092" s="691" customFormat="1" ht="15"/>
    <row r="6093" s="691" customFormat="1" ht="15"/>
    <row r="6094" s="691" customFormat="1" ht="15"/>
    <row r="6095" s="691" customFormat="1" ht="15"/>
    <row r="6096" s="691" customFormat="1" ht="15"/>
    <row r="6097" s="691" customFormat="1" ht="15"/>
    <row r="6098" s="691" customFormat="1" ht="15"/>
    <row r="6099" s="691" customFormat="1" ht="15"/>
    <row r="6100" s="691" customFormat="1" ht="15"/>
    <row r="6101" s="691" customFormat="1" ht="15"/>
    <row r="6102" s="691" customFormat="1" ht="15"/>
    <row r="6103" s="691" customFormat="1" ht="15"/>
    <row r="6104" s="691" customFormat="1" ht="15"/>
    <row r="6105" s="691" customFormat="1" ht="15"/>
    <row r="6106" s="691" customFormat="1" ht="15"/>
    <row r="6107" s="691" customFormat="1" ht="15"/>
    <row r="6108" s="691" customFormat="1" ht="15"/>
    <row r="6109" s="691" customFormat="1" ht="15"/>
    <row r="6110" s="691" customFormat="1" ht="15"/>
    <row r="6111" s="691" customFormat="1" ht="15"/>
    <row r="6112" s="691" customFormat="1" ht="15"/>
    <row r="6113" s="691" customFormat="1" ht="15"/>
    <row r="6114" s="691" customFormat="1" ht="15"/>
    <row r="6115" s="691" customFormat="1" ht="15"/>
    <row r="6116" s="691" customFormat="1" ht="15"/>
    <row r="6117" s="691" customFormat="1" ht="15"/>
    <row r="6118" s="691" customFormat="1" ht="15"/>
    <row r="6119" s="691" customFormat="1" ht="15"/>
    <row r="6120" s="691" customFormat="1" ht="15"/>
    <row r="6121" s="691" customFormat="1" ht="15"/>
    <row r="6122" s="691" customFormat="1" ht="15"/>
    <row r="6123" s="691" customFormat="1" ht="15"/>
    <row r="6124" s="691" customFormat="1" ht="15"/>
    <row r="6125" s="691" customFormat="1" ht="15"/>
    <row r="6126" s="691" customFormat="1" ht="15"/>
    <row r="6127" s="691" customFormat="1" ht="15"/>
    <row r="6128" s="691" customFormat="1" ht="15"/>
    <row r="6129" s="691" customFormat="1" ht="15"/>
    <row r="6130" s="691" customFormat="1" ht="15"/>
    <row r="6131" s="691" customFormat="1" ht="15"/>
    <row r="6132" s="691" customFormat="1" ht="15"/>
    <row r="6133" s="691" customFormat="1" ht="15"/>
    <row r="6134" s="691" customFormat="1" ht="15"/>
    <row r="6135" s="691" customFormat="1" ht="15"/>
    <row r="6136" s="691" customFormat="1" ht="15"/>
    <row r="6137" s="691" customFormat="1" ht="15"/>
    <row r="6138" s="691" customFormat="1" ht="15"/>
    <row r="6139" s="691" customFormat="1" ht="15"/>
    <row r="6140" s="691" customFormat="1" ht="15"/>
    <row r="6141" s="691" customFormat="1" ht="15"/>
    <row r="6142" s="691" customFormat="1" ht="15"/>
    <row r="6143" s="691" customFormat="1" ht="15"/>
    <row r="6144" s="691" customFormat="1" ht="15"/>
    <row r="6145" s="691" customFormat="1" ht="15"/>
    <row r="6146" s="691" customFormat="1" ht="15"/>
    <row r="6147" s="691" customFormat="1" ht="15"/>
    <row r="6148" s="691" customFormat="1" ht="15"/>
    <row r="6149" s="691" customFormat="1" ht="15"/>
    <row r="6150" s="691" customFormat="1" ht="15"/>
    <row r="6151" s="691" customFormat="1" ht="15"/>
    <row r="6152" s="691" customFormat="1" ht="15"/>
    <row r="6153" s="691" customFormat="1" ht="15"/>
    <row r="6154" s="691" customFormat="1" ht="15"/>
    <row r="6155" s="691" customFormat="1" ht="15"/>
    <row r="6156" s="691" customFormat="1" ht="15"/>
    <row r="6157" s="691" customFormat="1" ht="15"/>
    <row r="6158" s="691" customFormat="1" ht="15"/>
    <row r="6159" s="691" customFormat="1" ht="15"/>
    <row r="6160" s="691" customFormat="1" ht="15"/>
    <row r="6161" s="691" customFormat="1" ht="15"/>
    <row r="6162" s="691" customFormat="1" ht="15"/>
    <row r="6163" s="691" customFormat="1" ht="15"/>
    <row r="6164" s="691" customFormat="1" ht="15"/>
    <row r="6165" s="691" customFormat="1" ht="15"/>
    <row r="6166" s="691" customFormat="1" ht="15"/>
    <row r="6167" s="691" customFormat="1" ht="15"/>
    <row r="6168" s="691" customFormat="1" ht="15"/>
    <row r="6169" s="691" customFormat="1" ht="15"/>
    <row r="6170" s="691" customFormat="1" ht="15"/>
    <row r="6171" s="691" customFormat="1" ht="15"/>
    <row r="6172" s="691" customFormat="1" ht="15"/>
    <row r="6173" s="691" customFormat="1" ht="15"/>
    <row r="6174" s="691" customFormat="1" ht="15"/>
    <row r="6175" s="691" customFormat="1" ht="15"/>
    <row r="6176" s="691" customFormat="1" ht="15"/>
    <row r="6177" s="691" customFormat="1" ht="15"/>
    <row r="6178" s="691" customFormat="1" ht="15"/>
    <row r="6179" s="691" customFormat="1" ht="15"/>
    <row r="6180" s="691" customFormat="1" ht="15"/>
    <row r="6181" s="691" customFormat="1" ht="15"/>
    <row r="6182" s="691" customFormat="1" ht="15"/>
    <row r="6183" s="691" customFormat="1" ht="15"/>
    <row r="6184" s="691" customFormat="1" ht="15"/>
    <row r="6185" s="691" customFormat="1" ht="15"/>
    <row r="6186" s="691" customFormat="1" ht="15"/>
    <row r="6187" s="691" customFormat="1" ht="15"/>
    <row r="6188" s="691" customFormat="1" ht="15"/>
    <row r="6189" s="691" customFormat="1" ht="15"/>
    <row r="6190" s="691" customFormat="1" ht="15"/>
    <row r="6191" s="691" customFormat="1" ht="15"/>
    <row r="6192" s="691" customFormat="1" ht="15"/>
    <row r="6193" s="691" customFormat="1" ht="15"/>
    <row r="6194" s="691" customFormat="1" ht="15"/>
    <row r="6195" s="691" customFormat="1" ht="15"/>
    <row r="6196" s="691" customFormat="1" ht="15"/>
    <row r="6197" s="691" customFormat="1" ht="15"/>
    <row r="6198" s="691" customFormat="1" ht="15"/>
    <row r="6199" s="691" customFormat="1" ht="15"/>
    <row r="6200" s="691" customFormat="1" ht="15"/>
    <row r="6201" s="691" customFormat="1" ht="15"/>
    <row r="6202" s="691" customFormat="1" ht="15"/>
    <row r="6203" s="691" customFormat="1" ht="15"/>
    <row r="6204" s="691" customFormat="1" ht="15"/>
    <row r="6205" s="691" customFormat="1" ht="15"/>
    <row r="6206" s="691" customFormat="1" ht="15"/>
    <row r="6207" s="691" customFormat="1" ht="15"/>
    <row r="6208" s="691" customFormat="1" ht="15"/>
    <row r="6209" s="691" customFormat="1" ht="15"/>
    <row r="6210" s="691" customFormat="1" ht="15"/>
    <row r="6211" s="691" customFormat="1" ht="15"/>
    <row r="6212" s="691" customFormat="1" ht="15"/>
    <row r="6213" s="691" customFormat="1" ht="15"/>
    <row r="6214" s="691" customFormat="1" ht="15"/>
    <row r="6215" s="691" customFormat="1" ht="15"/>
    <row r="6216" s="691" customFormat="1" ht="15"/>
    <row r="6217" s="691" customFormat="1" ht="15"/>
    <row r="6218" s="691" customFormat="1" ht="15"/>
    <row r="6219" s="691" customFormat="1" ht="15"/>
    <row r="6220" s="691" customFormat="1" ht="15"/>
    <row r="6221" s="691" customFormat="1" ht="15"/>
    <row r="6222" s="691" customFormat="1" ht="15"/>
    <row r="6223" s="691" customFormat="1" ht="15"/>
    <row r="6224" s="691" customFormat="1" ht="15"/>
    <row r="6225" s="691" customFormat="1" ht="15"/>
    <row r="6226" s="691" customFormat="1" ht="15"/>
    <row r="6227" s="691" customFormat="1" ht="15"/>
    <row r="6228" s="691" customFormat="1" ht="15"/>
    <row r="6229" s="691" customFormat="1" ht="15"/>
    <row r="6230" s="691" customFormat="1" ht="15"/>
    <row r="6231" s="691" customFormat="1" ht="15"/>
    <row r="6232" s="691" customFormat="1" ht="15"/>
    <row r="6233" s="691" customFormat="1" ht="15"/>
    <row r="6234" s="691" customFormat="1" ht="15"/>
    <row r="6235" s="691" customFormat="1" ht="15"/>
    <row r="6236" s="691" customFormat="1" ht="15"/>
    <row r="6237" s="691" customFormat="1" ht="15"/>
    <row r="6238" s="691" customFormat="1" ht="15"/>
    <row r="6239" s="691" customFormat="1" ht="15"/>
    <row r="6240" s="691" customFormat="1" ht="15"/>
    <row r="6241" s="691" customFormat="1" ht="15"/>
    <row r="6242" s="691" customFormat="1" ht="15"/>
    <row r="6243" s="691" customFormat="1" ht="15"/>
    <row r="6244" s="691" customFormat="1" ht="15"/>
    <row r="6245" s="691" customFormat="1" ht="15"/>
    <row r="6246" s="691" customFormat="1" ht="15"/>
    <row r="6247" s="691" customFormat="1" ht="15"/>
    <row r="6248" s="691" customFormat="1" ht="15"/>
    <row r="6249" s="691" customFormat="1" ht="15"/>
    <row r="6250" s="691" customFormat="1" ht="15"/>
    <row r="6251" s="691" customFormat="1" ht="15"/>
    <row r="6252" s="691" customFormat="1" ht="15"/>
    <row r="6253" s="691" customFormat="1" ht="15"/>
    <row r="6254" s="691" customFormat="1" ht="15"/>
    <row r="6255" s="691" customFormat="1" ht="15"/>
    <row r="6256" s="691" customFormat="1" ht="15"/>
    <row r="6257" s="691" customFormat="1" ht="15"/>
    <row r="6258" s="691" customFormat="1" ht="15"/>
    <row r="6259" s="691" customFormat="1" ht="15"/>
    <row r="6260" s="691" customFormat="1" ht="15"/>
    <row r="6261" s="691" customFormat="1" ht="15"/>
    <row r="6262" s="691" customFormat="1" ht="15"/>
    <row r="6263" s="691" customFormat="1" ht="15"/>
    <row r="6264" s="691" customFormat="1" ht="15"/>
    <row r="6265" s="691" customFormat="1" ht="15"/>
    <row r="6266" s="691" customFormat="1" ht="15"/>
    <row r="6267" s="691" customFormat="1" ht="15"/>
    <row r="6268" s="691" customFormat="1" ht="15"/>
    <row r="6269" s="691" customFormat="1" ht="15"/>
    <row r="6270" s="691" customFormat="1" ht="15"/>
    <row r="6271" s="691" customFormat="1" ht="15"/>
    <row r="6272" s="691" customFormat="1" ht="15"/>
    <row r="6273" s="691" customFormat="1" ht="15"/>
    <row r="6274" s="691" customFormat="1" ht="15"/>
    <row r="6275" s="691" customFormat="1" ht="15"/>
    <row r="6276" s="691" customFormat="1" ht="15"/>
    <row r="6277" s="691" customFormat="1" ht="15"/>
    <row r="6278" s="691" customFormat="1" ht="15"/>
    <row r="6279" s="691" customFormat="1" ht="15"/>
    <row r="6280" s="691" customFormat="1" ht="15"/>
    <row r="6281" s="691" customFormat="1" ht="15"/>
    <row r="6282" s="691" customFormat="1" ht="15"/>
    <row r="6283" s="691" customFormat="1" ht="15"/>
    <row r="6284" s="691" customFormat="1" ht="15"/>
    <row r="6285" s="691" customFormat="1" ht="15"/>
    <row r="6286" s="691" customFormat="1" ht="15"/>
    <row r="6287" s="691" customFormat="1" ht="15"/>
    <row r="6288" s="691" customFormat="1" ht="15"/>
    <row r="6289" s="691" customFormat="1" ht="15"/>
    <row r="6290" s="691" customFormat="1" ht="15"/>
    <row r="6291" s="691" customFormat="1" ht="15"/>
    <row r="6292" s="691" customFormat="1" ht="15"/>
    <row r="6293" s="691" customFormat="1" ht="15"/>
    <row r="6294" s="691" customFormat="1" ht="15"/>
    <row r="6295" s="691" customFormat="1" ht="15"/>
    <row r="6296" s="691" customFormat="1" ht="15"/>
    <row r="6297" s="691" customFormat="1" ht="15"/>
    <row r="6298" s="691" customFormat="1" ht="15"/>
    <row r="6299" s="691" customFormat="1" ht="15"/>
    <row r="6300" s="691" customFormat="1" ht="15"/>
    <row r="6301" s="691" customFormat="1" ht="15"/>
    <row r="6302" s="691" customFormat="1" ht="15"/>
    <row r="6303" s="691" customFormat="1" ht="15"/>
    <row r="6304" s="691" customFormat="1" ht="15"/>
    <row r="6305" s="691" customFormat="1" ht="15"/>
    <row r="6306" s="691" customFormat="1" ht="15"/>
    <row r="6307" s="691" customFormat="1" ht="15"/>
    <row r="6308" s="691" customFormat="1" ht="15"/>
    <row r="6309" s="691" customFormat="1" ht="15"/>
    <row r="6310" s="691" customFormat="1" ht="15"/>
    <row r="6311" s="691" customFormat="1" ht="15"/>
    <row r="6312" s="691" customFormat="1" ht="15"/>
    <row r="6313" s="691" customFormat="1" ht="15"/>
    <row r="6314" s="691" customFormat="1" ht="15"/>
    <row r="6315" s="691" customFormat="1" ht="15"/>
    <row r="6316" s="691" customFormat="1" ht="15"/>
    <row r="6317" s="691" customFormat="1" ht="15"/>
    <row r="6318" s="691" customFormat="1" ht="15"/>
    <row r="6319" s="691" customFormat="1" ht="15"/>
    <row r="6320" s="691" customFormat="1" ht="15"/>
    <row r="6321" s="691" customFormat="1" ht="15"/>
    <row r="6322" s="691" customFormat="1" ht="15"/>
    <row r="6323" s="691" customFormat="1" ht="15"/>
    <row r="6324" s="691" customFormat="1" ht="15"/>
    <row r="6325" s="691" customFormat="1" ht="15"/>
    <row r="6326" s="691" customFormat="1" ht="15"/>
    <row r="6327" s="691" customFormat="1" ht="15"/>
    <row r="6328" s="691" customFormat="1" ht="15"/>
    <row r="6329" s="691" customFormat="1" ht="15"/>
    <row r="6330" s="691" customFormat="1" ht="15"/>
    <row r="6331" s="691" customFormat="1" ht="15"/>
    <row r="6332" s="691" customFormat="1" ht="15"/>
    <row r="6333" s="691" customFormat="1" ht="15"/>
    <row r="6334" s="691" customFormat="1" ht="15"/>
    <row r="6335" s="691" customFormat="1" ht="15"/>
    <row r="6336" s="691" customFormat="1" ht="15"/>
    <row r="6337" s="691" customFormat="1" ht="15"/>
    <row r="6338" s="691" customFormat="1" ht="15"/>
    <row r="6339" s="691" customFormat="1" ht="15"/>
    <row r="6340" s="691" customFormat="1" ht="15"/>
    <row r="6341" s="691" customFormat="1" ht="15"/>
    <row r="6342" s="691" customFormat="1" ht="15"/>
    <row r="6343" s="691" customFormat="1" ht="15"/>
    <row r="6344" s="691" customFormat="1" ht="15"/>
    <row r="6345" s="691" customFormat="1" ht="15"/>
    <row r="6346" s="691" customFormat="1" ht="15"/>
    <row r="6347" s="691" customFormat="1" ht="15"/>
    <row r="6348" s="691" customFormat="1" ht="15"/>
    <row r="6349" s="691" customFormat="1" ht="15"/>
    <row r="6350" s="691" customFormat="1" ht="15"/>
    <row r="6351" s="691" customFormat="1" ht="15"/>
    <row r="6352" s="691" customFormat="1" ht="15"/>
    <row r="6353" s="691" customFormat="1" ht="15"/>
    <row r="6354" s="691" customFormat="1" ht="15"/>
    <row r="6355" s="691" customFormat="1" ht="15"/>
    <row r="6356" s="691" customFormat="1" ht="15"/>
    <row r="6357" s="691" customFormat="1" ht="15"/>
    <row r="6358" s="691" customFormat="1" ht="15"/>
    <row r="6359" s="691" customFormat="1" ht="15"/>
    <row r="6360" s="691" customFormat="1" ht="15"/>
    <row r="6361" s="691" customFormat="1" ht="15"/>
    <row r="6362" s="691" customFormat="1" ht="15"/>
    <row r="6363" s="691" customFormat="1" ht="15"/>
    <row r="6364" s="691" customFormat="1" ht="15"/>
    <row r="6365" s="691" customFormat="1" ht="15"/>
    <row r="6366" s="691" customFormat="1" ht="15"/>
    <row r="6367" s="691" customFormat="1" ht="15"/>
    <row r="6368" s="691" customFormat="1" ht="15"/>
    <row r="6369" s="691" customFormat="1" ht="15"/>
    <row r="6370" s="691" customFormat="1" ht="15"/>
    <row r="6371" s="691" customFormat="1" ht="15"/>
    <row r="6372" s="691" customFormat="1" ht="15"/>
    <row r="6373" s="691" customFormat="1" ht="15"/>
    <row r="6374" s="691" customFormat="1" ht="15"/>
    <row r="6375" s="691" customFormat="1" ht="15"/>
    <row r="6376" s="691" customFormat="1" ht="15"/>
    <row r="6377" s="691" customFormat="1" ht="15"/>
    <row r="6378" s="691" customFormat="1" ht="15"/>
    <row r="6379" s="691" customFormat="1" ht="15"/>
    <row r="6380" s="691" customFormat="1" ht="15"/>
    <row r="6381" s="691" customFormat="1" ht="15"/>
    <row r="6382" s="691" customFormat="1" ht="15"/>
    <row r="6383" s="691" customFormat="1" ht="15"/>
    <row r="6384" s="691" customFormat="1" ht="15"/>
    <row r="6385" s="691" customFormat="1" ht="15"/>
    <row r="6386" s="691" customFormat="1" ht="15"/>
    <row r="6387" s="691" customFormat="1" ht="15"/>
    <row r="6388" s="691" customFormat="1" ht="15"/>
    <row r="6389" s="691" customFormat="1" ht="15"/>
    <row r="6390" s="691" customFormat="1" ht="15"/>
    <row r="6391" s="691" customFormat="1" ht="15"/>
    <row r="6392" s="691" customFormat="1" ht="15"/>
    <row r="6393" s="691" customFormat="1" ht="15"/>
    <row r="6394" s="691" customFormat="1" ht="15"/>
    <row r="6395" s="691" customFormat="1" ht="15"/>
    <row r="6396" s="691" customFormat="1" ht="15"/>
    <row r="6397" s="691" customFormat="1" ht="15"/>
    <row r="6398" s="691" customFormat="1" ht="15"/>
    <row r="6399" s="691" customFormat="1" ht="15"/>
    <row r="6400" s="691" customFormat="1" ht="15"/>
    <row r="6401" s="691" customFormat="1" ht="15"/>
    <row r="6402" s="691" customFormat="1" ht="15"/>
    <row r="6403" s="691" customFormat="1" ht="15"/>
    <row r="6404" s="691" customFormat="1" ht="15"/>
    <row r="6405" s="691" customFormat="1" ht="15"/>
    <row r="6406" s="691" customFormat="1" ht="15"/>
    <row r="6407" s="691" customFormat="1" ht="15"/>
    <row r="6408" s="691" customFormat="1" ht="15"/>
    <row r="6409" s="691" customFormat="1" ht="15"/>
    <row r="6410" s="691" customFormat="1" ht="15"/>
    <row r="6411" s="691" customFormat="1" ht="15"/>
    <row r="6412" s="691" customFormat="1" ht="15"/>
    <row r="6413" s="691" customFormat="1" ht="15"/>
    <row r="6414" s="691" customFormat="1" ht="15"/>
    <row r="6415" s="691" customFormat="1" ht="15"/>
    <row r="6416" s="691" customFormat="1" ht="15"/>
    <row r="6417" s="691" customFormat="1" ht="15"/>
    <row r="6418" s="691" customFormat="1" ht="15"/>
    <row r="6419" s="691" customFormat="1" ht="15"/>
    <row r="6420" s="691" customFormat="1" ht="15"/>
    <row r="6421" s="691" customFormat="1" ht="15"/>
    <row r="6422" s="691" customFormat="1" ht="15"/>
    <row r="6423" s="691" customFormat="1" ht="15"/>
    <row r="6424" s="691" customFormat="1" ht="15"/>
    <row r="6425" s="691" customFormat="1" ht="15"/>
    <row r="6426" s="691" customFormat="1" ht="15"/>
    <row r="6427" s="691" customFormat="1" ht="15"/>
    <row r="6428" s="691" customFormat="1" ht="15"/>
    <row r="6429" s="691" customFormat="1" ht="15"/>
    <row r="6430" s="691" customFormat="1" ht="15"/>
    <row r="6431" s="691" customFormat="1" ht="15"/>
    <row r="6432" s="691" customFormat="1" ht="15"/>
    <row r="6433" s="691" customFormat="1" ht="15"/>
    <row r="6434" s="691" customFormat="1" ht="15"/>
    <row r="6435" s="691" customFormat="1" ht="15"/>
    <row r="6436" s="691" customFormat="1" ht="15"/>
    <row r="6437" s="691" customFormat="1" ht="15"/>
    <row r="6438" s="691" customFormat="1" ht="15"/>
    <row r="6439" s="691" customFormat="1" ht="15"/>
    <row r="6440" s="691" customFormat="1" ht="15"/>
    <row r="6441" s="691" customFormat="1" ht="15"/>
    <row r="6442" s="691" customFormat="1" ht="15"/>
    <row r="6443" s="691" customFormat="1" ht="15"/>
    <row r="6444" s="691" customFormat="1" ht="15"/>
    <row r="6445" s="691" customFormat="1" ht="15"/>
    <row r="6446" s="691" customFormat="1" ht="15"/>
    <row r="6447" s="691" customFormat="1" ht="15"/>
    <row r="6448" s="691" customFormat="1" ht="15"/>
    <row r="6449" s="691" customFormat="1" ht="15"/>
    <row r="6450" s="691" customFormat="1" ht="15"/>
    <row r="6451" s="691" customFormat="1" ht="15"/>
    <row r="6452" s="691" customFormat="1" ht="15"/>
    <row r="6453" s="691" customFormat="1" ht="15"/>
    <row r="6454" s="691" customFormat="1" ht="15"/>
    <row r="6455" s="691" customFormat="1" ht="15"/>
    <row r="6456" s="691" customFormat="1" ht="15"/>
    <row r="6457" s="691" customFormat="1" ht="15"/>
    <row r="6458" s="691" customFormat="1" ht="15"/>
    <row r="6459" s="691" customFormat="1" ht="15"/>
    <row r="6460" s="691" customFormat="1" ht="15"/>
    <row r="6461" s="691" customFormat="1" ht="15"/>
    <row r="6462" s="691" customFormat="1" ht="15"/>
    <row r="6463" s="691" customFormat="1" ht="15"/>
    <row r="6464" s="691" customFormat="1" ht="15"/>
    <row r="6465" s="691" customFormat="1" ht="15"/>
    <row r="6466" s="691" customFormat="1" ht="15"/>
    <row r="6467" s="691" customFormat="1" ht="15"/>
    <row r="6468" s="691" customFormat="1" ht="15"/>
    <row r="6469" s="691" customFormat="1" ht="15"/>
    <row r="6470" s="691" customFormat="1" ht="15"/>
    <row r="6471" s="691" customFormat="1" ht="15"/>
    <row r="6472" s="691" customFormat="1" ht="15"/>
    <row r="6473" s="691" customFormat="1" ht="15"/>
    <row r="6474" s="691" customFormat="1" ht="15"/>
    <row r="6475" s="691" customFormat="1" ht="15"/>
    <row r="6476" s="691" customFormat="1" ht="15"/>
    <row r="6477" s="691" customFormat="1" ht="15"/>
    <row r="6478" s="691" customFormat="1" ht="15"/>
    <row r="6479" s="691" customFormat="1" ht="15"/>
    <row r="6480" s="691" customFormat="1" ht="15"/>
    <row r="6481" s="691" customFormat="1" ht="15"/>
    <row r="6482" s="691" customFormat="1" ht="15"/>
    <row r="6483" s="691" customFormat="1" ht="15"/>
    <row r="6484" s="691" customFormat="1" ht="15"/>
    <row r="6485" s="691" customFormat="1" ht="15"/>
    <row r="6486" s="691" customFormat="1" ht="15"/>
    <row r="6487" s="691" customFormat="1" ht="15"/>
    <row r="6488" s="691" customFormat="1" ht="15"/>
    <row r="6489" s="691" customFormat="1" ht="15"/>
    <row r="6490" s="691" customFormat="1" ht="15"/>
    <row r="6491" s="691" customFormat="1" ht="15"/>
    <row r="6492" s="691" customFormat="1" ht="15"/>
    <row r="6493" s="691" customFormat="1" ht="15"/>
    <row r="6494" s="691" customFormat="1" ht="15"/>
    <row r="6495" s="691" customFormat="1" ht="15"/>
    <row r="6496" s="691" customFormat="1" ht="15"/>
    <row r="6497" s="691" customFormat="1" ht="15"/>
    <row r="6498" s="691" customFormat="1" ht="15"/>
    <row r="6499" s="691" customFormat="1" ht="15"/>
    <row r="6500" s="691" customFormat="1" ht="15"/>
    <row r="6501" s="691" customFormat="1" ht="15"/>
    <row r="6502" s="691" customFormat="1" ht="15"/>
    <row r="6503" s="691" customFormat="1" ht="15"/>
    <row r="6504" s="691" customFormat="1" ht="15"/>
    <row r="6505" s="691" customFormat="1" ht="15"/>
    <row r="6506" s="691" customFormat="1" ht="15"/>
    <row r="6507" s="691" customFormat="1" ht="15"/>
    <row r="6508" s="691" customFormat="1" ht="15"/>
    <row r="6509" s="691" customFormat="1" ht="15"/>
    <row r="6510" s="691" customFormat="1" ht="15"/>
    <row r="6511" s="691" customFormat="1" ht="15"/>
    <row r="6512" s="691" customFormat="1" ht="15"/>
    <row r="6513" s="691" customFormat="1" ht="15"/>
    <row r="6514" s="691" customFormat="1" ht="15"/>
    <row r="6515" s="691" customFormat="1" ht="15"/>
    <row r="6516" s="691" customFormat="1" ht="15"/>
    <row r="6517" s="691" customFormat="1" ht="15"/>
    <row r="6518" s="691" customFormat="1" ht="15"/>
    <row r="6519" s="691" customFormat="1" ht="15"/>
    <row r="6520" s="691" customFormat="1" ht="15"/>
    <row r="6521" s="691" customFormat="1" ht="15"/>
    <row r="6522" s="691" customFormat="1" ht="15"/>
    <row r="6523" s="691" customFormat="1" ht="15"/>
    <row r="6524" s="691" customFormat="1" ht="15"/>
    <row r="6525" s="691" customFormat="1" ht="15"/>
    <row r="6526" s="691" customFormat="1" ht="15"/>
    <row r="6527" s="691" customFormat="1" ht="15"/>
    <row r="6528" s="691" customFormat="1" ht="15"/>
    <row r="6529" s="691" customFormat="1" ht="15"/>
    <row r="6530" s="691" customFormat="1" ht="15"/>
    <row r="6531" s="691" customFormat="1" ht="15"/>
    <row r="6532" s="691" customFormat="1" ht="15"/>
    <row r="6533" s="691" customFormat="1" ht="15"/>
    <row r="6534" s="691" customFormat="1" ht="15"/>
    <row r="6535" s="691" customFormat="1" ht="15"/>
    <row r="6536" s="691" customFormat="1" ht="15"/>
    <row r="6537" s="691" customFormat="1" ht="15"/>
    <row r="6538" s="691" customFormat="1" ht="15"/>
    <row r="6539" s="691" customFormat="1" ht="15"/>
    <row r="6540" s="691" customFormat="1" ht="15"/>
    <row r="6541" s="691" customFormat="1" ht="15"/>
    <row r="6542" s="691" customFormat="1" ht="15"/>
    <row r="6543" s="691" customFormat="1" ht="15"/>
    <row r="6544" s="691" customFormat="1" ht="15"/>
    <row r="6545" s="691" customFormat="1" ht="15"/>
    <row r="6546" s="691" customFormat="1" ht="15"/>
    <row r="6547" s="691" customFormat="1" ht="15"/>
    <row r="6548" s="691" customFormat="1" ht="15"/>
    <row r="6549" s="691" customFormat="1" ht="15"/>
    <row r="6550" s="691" customFormat="1" ht="15"/>
    <row r="6551" s="691" customFormat="1" ht="15"/>
    <row r="6552" s="691" customFormat="1" ht="15"/>
    <row r="6553" s="691" customFormat="1" ht="15"/>
    <row r="6554" s="691" customFormat="1" ht="15"/>
    <row r="6555" s="691" customFormat="1" ht="15"/>
    <row r="6556" s="691" customFormat="1" ht="15"/>
    <row r="6557" s="691" customFormat="1" ht="15"/>
    <row r="6558" s="691" customFormat="1" ht="15"/>
    <row r="6559" s="691" customFormat="1" ht="15"/>
    <row r="6560" s="691" customFormat="1" ht="15"/>
    <row r="6561" s="691" customFormat="1" ht="15"/>
    <row r="6562" s="691" customFormat="1" ht="15"/>
    <row r="6563" s="691" customFormat="1" ht="15"/>
    <row r="6564" s="691" customFormat="1" ht="15"/>
    <row r="6565" s="691" customFormat="1" ht="15"/>
    <row r="6566" s="691" customFormat="1" ht="15"/>
    <row r="6567" s="691" customFormat="1" ht="15"/>
    <row r="6568" s="691" customFormat="1" ht="15"/>
    <row r="6569" s="691" customFormat="1" ht="15"/>
    <row r="6570" s="691" customFormat="1" ht="15"/>
    <row r="6571" s="691" customFormat="1" ht="15"/>
    <row r="6572" s="691" customFormat="1" ht="15"/>
    <row r="6573" s="691" customFormat="1" ht="15"/>
    <row r="6574" s="691" customFormat="1" ht="15"/>
    <row r="6575" s="691" customFormat="1" ht="15"/>
    <row r="6576" s="691" customFormat="1" ht="15"/>
    <row r="6577" s="691" customFormat="1" ht="15"/>
    <row r="6578" s="691" customFormat="1" ht="15"/>
    <row r="6579" s="691" customFormat="1" ht="15"/>
    <row r="6580" s="691" customFormat="1" ht="15"/>
    <row r="6581" s="691" customFormat="1" ht="15"/>
    <row r="6582" s="691" customFormat="1" ht="15"/>
    <row r="6583" s="691" customFormat="1" ht="15"/>
    <row r="6584" s="691" customFormat="1" ht="15"/>
    <row r="6585" s="691" customFormat="1" ht="15"/>
    <row r="6586" s="691" customFormat="1" ht="15"/>
    <row r="6587" s="691" customFormat="1" ht="15"/>
    <row r="6588" s="691" customFormat="1" ht="15"/>
    <row r="6589" s="691" customFormat="1" ht="15"/>
    <row r="6590" s="691" customFormat="1" ht="15"/>
    <row r="6591" s="691" customFormat="1" ht="15"/>
    <row r="6592" s="691" customFormat="1" ht="15"/>
    <row r="6593" s="691" customFormat="1" ht="15"/>
    <row r="6594" s="691" customFormat="1" ht="15"/>
    <row r="6595" s="691" customFormat="1" ht="15"/>
    <row r="6596" s="691" customFormat="1" ht="15"/>
    <row r="6597" s="691" customFormat="1" ht="15"/>
    <row r="6598" s="691" customFormat="1" ht="15"/>
    <row r="6599" s="691" customFormat="1" ht="15"/>
    <row r="6600" s="691" customFormat="1" ht="15"/>
    <row r="6601" s="691" customFormat="1" ht="15"/>
    <row r="6602" s="691" customFormat="1" ht="15"/>
    <row r="6603" s="691" customFormat="1" ht="15"/>
    <row r="6604" s="691" customFormat="1" ht="15"/>
    <row r="6605" s="691" customFormat="1" ht="15"/>
    <row r="6606" s="691" customFormat="1" ht="15"/>
    <row r="6607" s="691" customFormat="1" ht="15"/>
    <row r="6608" s="691" customFormat="1" ht="15"/>
    <row r="6609" s="691" customFormat="1" ht="15"/>
    <row r="6610" s="691" customFormat="1" ht="15"/>
    <row r="6611" s="691" customFormat="1" ht="15"/>
    <row r="6612" s="691" customFormat="1" ht="15"/>
    <row r="6613" s="691" customFormat="1" ht="15"/>
    <row r="6614" s="691" customFormat="1" ht="15"/>
    <row r="6615" s="691" customFormat="1" ht="15"/>
    <row r="6616" s="691" customFormat="1" ht="15"/>
    <row r="6617" s="691" customFormat="1" ht="15"/>
    <row r="6618" s="691" customFormat="1" ht="15"/>
    <row r="6619" s="691" customFormat="1" ht="15"/>
    <row r="6620" s="691" customFormat="1" ht="15"/>
    <row r="6621" s="691" customFormat="1" ht="15"/>
    <row r="6622" s="691" customFormat="1" ht="15"/>
    <row r="6623" s="691" customFormat="1" ht="15"/>
    <row r="6624" s="691" customFormat="1" ht="15"/>
    <row r="6625" s="691" customFormat="1" ht="15"/>
    <row r="6626" s="691" customFormat="1" ht="15"/>
    <row r="6627" s="691" customFormat="1" ht="15"/>
    <row r="6628" s="691" customFormat="1" ht="15"/>
    <row r="6629" s="691" customFormat="1" ht="15"/>
    <row r="6630" s="691" customFormat="1" ht="15"/>
    <row r="6631" s="691" customFormat="1" ht="15"/>
    <row r="6632" s="691" customFormat="1" ht="15"/>
    <row r="6633" s="691" customFormat="1" ht="15"/>
    <row r="6634" s="691" customFormat="1" ht="15"/>
    <row r="6635" s="691" customFormat="1" ht="15"/>
    <row r="6636" s="691" customFormat="1" ht="15"/>
    <row r="6637" s="691" customFormat="1" ht="15"/>
    <row r="6638" s="691" customFormat="1" ht="15"/>
    <row r="6639" s="691" customFormat="1" ht="15"/>
    <row r="6640" s="691" customFormat="1" ht="15"/>
    <row r="6641" s="691" customFormat="1" ht="15"/>
    <row r="6642" s="691" customFormat="1" ht="15"/>
    <row r="6643" s="691" customFormat="1" ht="15"/>
    <row r="6644" s="691" customFormat="1" ht="15"/>
    <row r="6645" s="691" customFormat="1" ht="15"/>
    <row r="6646" s="691" customFormat="1" ht="15"/>
    <row r="6647" s="691" customFormat="1" ht="15"/>
    <row r="6648" s="691" customFormat="1" ht="15"/>
    <row r="6649" s="691" customFormat="1" ht="15"/>
    <row r="6650" s="691" customFormat="1" ht="15"/>
    <row r="6651" s="691" customFormat="1" ht="15"/>
    <row r="6652" s="691" customFormat="1" ht="15"/>
    <row r="6653" s="691" customFormat="1" ht="15"/>
    <row r="6654" s="691" customFormat="1" ht="15"/>
    <row r="6655" s="691" customFormat="1" ht="15"/>
    <row r="6656" s="691" customFormat="1" ht="15"/>
    <row r="6657" s="691" customFormat="1" ht="15"/>
    <row r="6658" s="691" customFormat="1" ht="15"/>
    <row r="6659" s="691" customFormat="1" ht="15"/>
    <row r="6660" s="691" customFormat="1" ht="15"/>
    <row r="6661" s="691" customFormat="1" ht="15"/>
    <row r="6662" s="691" customFormat="1" ht="15"/>
    <row r="6663" s="691" customFormat="1" ht="15"/>
    <row r="6664" s="691" customFormat="1" ht="15"/>
    <row r="6665" s="691" customFormat="1" ht="15"/>
    <row r="6666" s="691" customFormat="1" ht="15"/>
    <row r="6667" s="691" customFormat="1" ht="15"/>
    <row r="6668" s="691" customFormat="1" ht="15"/>
    <row r="6669" s="691" customFormat="1" ht="15"/>
    <row r="6670" s="691" customFormat="1" ht="15"/>
    <row r="6671" s="691" customFormat="1" ht="15"/>
    <row r="6672" s="691" customFormat="1" ht="15"/>
    <row r="6673" s="691" customFormat="1" ht="15"/>
    <row r="6674" s="691" customFormat="1" ht="15"/>
    <row r="6675" s="691" customFormat="1" ht="15"/>
    <row r="6676" s="691" customFormat="1" ht="15"/>
    <row r="6677" s="691" customFormat="1" ht="15"/>
    <row r="6678" s="691" customFormat="1" ht="15"/>
    <row r="6679" s="691" customFormat="1" ht="15"/>
    <row r="6680" s="691" customFormat="1" ht="15"/>
    <row r="6681" s="691" customFormat="1" ht="15"/>
    <row r="6682" s="691" customFormat="1" ht="15"/>
    <row r="6683" s="691" customFormat="1" ht="15"/>
    <row r="6684" s="691" customFormat="1" ht="15"/>
    <row r="6685" s="691" customFormat="1" ht="15"/>
    <row r="6686" s="691" customFormat="1" ht="15"/>
    <row r="6687" s="691" customFormat="1" ht="15"/>
    <row r="6688" s="691" customFormat="1" ht="15"/>
    <row r="6689" s="691" customFormat="1" ht="15"/>
    <row r="6690" s="691" customFormat="1" ht="15"/>
    <row r="6691" s="691" customFormat="1" ht="15"/>
    <row r="6692" s="691" customFormat="1" ht="15"/>
    <row r="6693" s="691" customFormat="1" ht="15"/>
    <row r="6694" s="691" customFormat="1" ht="15"/>
    <row r="6695" s="691" customFormat="1" ht="15"/>
    <row r="6696" s="691" customFormat="1" ht="15"/>
    <row r="6697" s="691" customFormat="1" ht="15"/>
    <row r="6698" s="691" customFormat="1" ht="15"/>
    <row r="6699" s="691" customFormat="1" ht="15"/>
    <row r="6700" s="691" customFormat="1" ht="15"/>
    <row r="6701" s="691" customFormat="1" ht="15"/>
    <row r="6702" s="691" customFormat="1" ht="15"/>
    <row r="6703" s="691" customFormat="1" ht="15"/>
    <row r="6704" s="691" customFormat="1" ht="15"/>
    <row r="6705" s="691" customFormat="1" ht="15"/>
    <row r="6706" s="691" customFormat="1" ht="15"/>
    <row r="6707" s="691" customFormat="1" ht="15"/>
    <row r="6708" s="691" customFormat="1" ht="15"/>
    <row r="6709" s="691" customFormat="1" ht="15"/>
    <row r="6710" s="691" customFormat="1" ht="15"/>
    <row r="6711" s="691" customFormat="1" ht="15"/>
    <row r="6712" s="691" customFormat="1" ht="15"/>
    <row r="6713" s="691" customFormat="1" ht="15"/>
    <row r="6714" s="691" customFormat="1" ht="15"/>
    <row r="6715" s="691" customFormat="1" ht="15"/>
    <row r="6716" s="691" customFormat="1" ht="15"/>
    <row r="6717" s="691" customFormat="1" ht="15"/>
    <row r="6718" s="691" customFormat="1" ht="15"/>
    <row r="6719" s="691" customFormat="1" ht="15"/>
    <row r="6720" s="691" customFormat="1" ht="15"/>
    <row r="6721" s="691" customFormat="1" ht="15"/>
    <row r="6722" s="691" customFormat="1" ht="15"/>
    <row r="6723" s="691" customFormat="1" ht="15"/>
    <row r="6724" s="691" customFormat="1" ht="15"/>
    <row r="6725" s="691" customFormat="1" ht="15"/>
    <row r="6726" s="691" customFormat="1" ht="15"/>
    <row r="6727" s="691" customFormat="1" ht="15"/>
    <row r="6728" s="691" customFormat="1" ht="15"/>
    <row r="6729" s="691" customFormat="1" ht="15"/>
    <row r="6730" s="691" customFormat="1" ht="15"/>
    <row r="6731" s="691" customFormat="1" ht="15"/>
    <row r="6732" s="691" customFormat="1" ht="15"/>
    <row r="6733" s="691" customFormat="1" ht="15"/>
    <row r="6734" s="691" customFormat="1" ht="15"/>
    <row r="6735" s="691" customFormat="1" ht="15"/>
    <row r="6736" s="691" customFormat="1" ht="15"/>
    <row r="6737" s="691" customFormat="1" ht="15"/>
    <row r="6738" s="691" customFormat="1" ht="15"/>
    <row r="6739" s="691" customFormat="1" ht="15"/>
    <row r="6740" s="691" customFormat="1" ht="15"/>
    <row r="6741" s="691" customFormat="1" ht="15"/>
    <row r="6742" s="691" customFormat="1" ht="15"/>
    <row r="6743" s="691" customFormat="1" ht="15"/>
    <row r="6744" s="691" customFormat="1" ht="15"/>
    <row r="6745" s="691" customFormat="1" ht="15"/>
    <row r="6746" s="691" customFormat="1" ht="15"/>
    <row r="6747" s="691" customFormat="1" ht="15"/>
    <row r="6748" s="691" customFormat="1" ht="15"/>
    <row r="6749" s="691" customFormat="1" ht="15"/>
    <row r="6750" s="691" customFormat="1" ht="15"/>
    <row r="6751" s="691" customFormat="1" ht="15"/>
    <row r="6752" s="691" customFormat="1" ht="15"/>
    <row r="6753" s="691" customFormat="1" ht="15"/>
    <row r="6754" s="691" customFormat="1" ht="15"/>
    <row r="6755" s="691" customFormat="1" ht="15"/>
    <row r="6756" s="691" customFormat="1" ht="15"/>
    <row r="6757" s="691" customFormat="1" ht="15"/>
    <row r="6758" s="691" customFormat="1" ht="15"/>
    <row r="6759" s="691" customFormat="1" ht="15"/>
    <row r="6760" s="691" customFormat="1" ht="15"/>
    <row r="6761" s="691" customFormat="1" ht="15"/>
    <row r="6762" s="691" customFormat="1" ht="15"/>
    <row r="6763" s="691" customFormat="1" ht="15"/>
    <row r="6764" s="691" customFormat="1" ht="15"/>
    <row r="6765" s="691" customFormat="1" ht="15"/>
    <row r="6766" s="691" customFormat="1" ht="15"/>
    <row r="6767" s="691" customFormat="1" ht="15"/>
    <row r="6768" s="691" customFormat="1" ht="15"/>
    <row r="6769" s="691" customFormat="1" ht="15"/>
    <row r="6770" s="691" customFormat="1" ht="15"/>
    <row r="6771" s="691" customFormat="1" ht="15"/>
    <row r="6772" s="691" customFormat="1" ht="15"/>
    <row r="6773" s="691" customFormat="1" ht="15"/>
    <row r="6774" s="691" customFormat="1" ht="15"/>
    <row r="6775" s="691" customFormat="1" ht="15"/>
    <row r="6776" s="691" customFormat="1" ht="15"/>
    <row r="6777" s="691" customFormat="1" ht="15"/>
    <row r="6778" s="691" customFormat="1" ht="15"/>
    <row r="6779" s="691" customFormat="1" ht="15"/>
    <row r="6780" s="691" customFormat="1" ht="15"/>
    <row r="6781" s="691" customFormat="1" ht="15"/>
    <row r="6782" s="691" customFormat="1" ht="15"/>
    <row r="6783" s="691" customFormat="1" ht="15"/>
    <row r="6784" s="691" customFormat="1" ht="15"/>
    <row r="6785" s="691" customFormat="1" ht="15"/>
    <row r="6786" s="691" customFormat="1" ht="15"/>
    <row r="6787" s="691" customFormat="1" ht="15"/>
    <row r="6788" s="691" customFormat="1" ht="15"/>
    <row r="6789" s="691" customFormat="1" ht="15"/>
    <row r="6790" s="691" customFormat="1" ht="15"/>
    <row r="6791" s="691" customFormat="1" ht="15"/>
    <row r="6792" s="691" customFormat="1" ht="15"/>
    <row r="6793" s="691" customFormat="1" ht="15"/>
    <row r="6794" s="691" customFormat="1" ht="15"/>
    <row r="6795" s="691" customFormat="1" ht="15"/>
    <row r="6796" s="691" customFormat="1" ht="15"/>
    <row r="6797" s="691" customFormat="1" ht="15"/>
    <row r="6798" s="691" customFormat="1" ht="15"/>
    <row r="6799" s="691" customFormat="1" ht="15"/>
    <row r="6800" s="691" customFormat="1" ht="15"/>
    <row r="6801" s="691" customFormat="1" ht="15"/>
    <row r="6802" s="691" customFormat="1" ht="15"/>
    <row r="6803" s="691" customFormat="1" ht="15"/>
    <row r="6804" s="691" customFormat="1" ht="15"/>
    <row r="6805" s="691" customFormat="1" ht="15"/>
    <row r="6806" s="691" customFormat="1" ht="15"/>
    <row r="6807" s="691" customFormat="1" ht="15"/>
    <row r="6808" s="691" customFormat="1" ht="15"/>
    <row r="6809" s="691" customFormat="1" ht="15"/>
    <row r="6810" s="691" customFormat="1" ht="15"/>
    <row r="6811" s="691" customFormat="1" ht="15"/>
    <row r="6812" s="691" customFormat="1" ht="15"/>
    <row r="6813" s="691" customFormat="1" ht="15"/>
    <row r="6814" s="691" customFormat="1" ht="15"/>
    <row r="6815" s="691" customFormat="1" ht="15"/>
    <row r="6816" s="691" customFormat="1" ht="15"/>
    <row r="6817" s="691" customFormat="1" ht="15"/>
    <row r="6818" s="691" customFormat="1" ht="15"/>
    <row r="6819" s="691" customFormat="1" ht="15"/>
    <row r="6820" s="691" customFormat="1" ht="15"/>
    <row r="6821" s="691" customFormat="1" ht="15"/>
    <row r="6822" s="691" customFormat="1" ht="15"/>
    <row r="6823" s="691" customFormat="1" ht="15"/>
    <row r="6824" s="691" customFormat="1" ht="15"/>
    <row r="6825" s="691" customFormat="1" ht="15"/>
    <row r="6826" s="691" customFormat="1" ht="15"/>
    <row r="6827" s="691" customFormat="1" ht="15"/>
    <row r="6828" s="691" customFormat="1" ht="15"/>
    <row r="6829" s="691" customFormat="1" ht="15"/>
    <row r="6830" s="691" customFormat="1" ht="15"/>
    <row r="6831" s="691" customFormat="1" ht="15"/>
    <row r="6832" s="691" customFormat="1" ht="15"/>
    <row r="6833" s="691" customFormat="1" ht="15"/>
    <row r="6834" s="691" customFormat="1" ht="15"/>
    <row r="6835" s="691" customFormat="1" ht="15"/>
    <row r="6836" s="691" customFormat="1" ht="15"/>
    <row r="6837" s="691" customFormat="1" ht="15"/>
    <row r="6838" s="691" customFormat="1" ht="15"/>
    <row r="6839" s="691" customFormat="1" ht="15"/>
    <row r="6840" s="691" customFormat="1" ht="15"/>
    <row r="6841" s="691" customFormat="1" ht="15"/>
    <row r="6842" s="691" customFormat="1" ht="15"/>
    <row r="6843" s="691" customFormat="1" ht="15"/>
    <row r="6844" s="691" customFormat="1" ht="15"/>
    <row r="6845" s="691" customFormat="1" ht="15"/>
    <row r="6846" s="691" customFormat="1" ht="15"/>
    <row r="6847" s="691" customFormat="1" ht="15"/>
    <row r="6848" s="691" customFormat="1" ht="15"/>
    <row r="6849" s="691" customFormat="1" ht="15"/>
    <row r="6850" s="691" customFormat="1" ht="15"/>
    <row r="6851" s="691" customFormat="1" ht="15"/>
    <row r="6852" s="691" customFormat="1" ht="15"/>
    <row r="6853" s="691" customFormat="1" ht="15"/>
    <row r="6854" s="691" customFormat="1" ht="15"/>
    <row r="6855" s="691" customFormat="1" ht="15"/>
    <row r="6856" s="691" customFormat="1" ht="15"/>
    <row r="6857" s="691" customFormat="1" ht="15"/>
    <row r="6858" s="691" customFormat="1" ht="15"/>
    <row r="6859" s="691" customFormat="1" ht="15"/>
    <row r="6860" s="691" customFormat="1" ht="15"/>
    <row r="6861" s="691" customFormat="1" ht="15"/>
    <row r="6862" s="691" customFormat="1" ht="15"/>
    <row r="6863" s="691" customFormat="1" ht="15"/>
    <row r="6864" s="691" customFormat="1" ht="15"/>
    <row r="6865" s="691" customFormat="1" ht="15"/>
    <row r="6866" s="691" customFormat="1" ht="15"/>
    <row r="6867" s="691" customFormat="1" ht="15"/>
    <row r="6868" s="691" customFormat="1" ht="15"/>
    <row r="6869" s="691" customFormat="1" ht="15"/>
    <row r="6870" s="691" customFormat="1" ht="15"/>
    <row r="6871" s="691" customFormat="1" ht="15"/>
    <row r="6872" s="691" customFormat="1" ht="15"/>
    <row r="6873" s="691" customFormat="1" ht="15"/>
    <row r="6874" s="691" customFormat="1" ht="15"/>
    <row r="6875" s="691" customFormat="1" ht="15"/>
    <row r="6876" s="691" customFormat="1" ht="15"/>
    <row r="6877" s="691" customFormat="1" ht="15"/>
    <row r="6878" s="691" customFormat="1" ht="15"/>
    <row r="6879" s="691" customFormat="1" ht="15"/>
    <row r="6880" s="691" customFormat="1" ht="15"/>
    <row r="6881" s="691" customFormat="1" ht="15"/>
    <row r="6882" s="691" customFormat="1" ht="15"/>
    <row r="6883" s="691" customFormat="1" ht="15"/>
    <row r="6884" s="691" customFormat="1" ht="15"/>
    <row r="6885" s="691" customFormat="1" ht="15"/>
    <row r="6886" s="691" customFormat="1" ht="15"/>
    <row r="6887" s="691" customFormat="1" ht="15"/>
    <row r="6888" s="691" customFormat="1" ht="15"/>
    <row r="6889" s="691" customFormat="1" ht="15"/>
    <row r="6890" s="691" customFormat="1" ht="15"/>
    <row r="6891" s="691" customFormat="1" ht="15"/>
    <row r="6892" s="691" customFormat="1" ht="15"/>
    <row r="6893" s="691" customFormat="1" ht="15"/>
    <row r="6894" s="691" customFormat="1" ht="15"/>
    <row r="6895" s="691" customFormat="1" ht="15"/>
    <row r="6896" s="691" customFormat="1" ht="15"/>
    <row r="6897" s="691" customFormat="1" ht="15"/>
    <row r="6898" s="691" customFormat="1" ht="15"/>
    <row r="6899" s="691" customFormat="1" ht="15"/>
    <row r="6900" s="691" customFormat="1" ht="15"/>
    <row r="6901" s="691" customFormat="1" ht="15"/>
    <row r="6902" s="691" customFormat="1" ht="15"/>
    <row r="6903" s="691" customFormat="1" ht="15"/>
    <row r="6904" s="691" customFormat="1" ht="15"/>
    <row r="6905" s="691" customFormat="1" ht="15"/>
    <row r="6906" s="691" customFormat="1" ht="15"/>
    <row r="6907" s="691" customFormat="1" ht="15"/>
    <row r="6908" s="691" customFormat="1" ht="15"/>
    <row r="6909" s="691" customFormat="1" ht="15"/>
    <row r="6910" s="691" customFormat="1" ht="15"/>
    <row r="6911" s="691" customFormat="1" ht="15"/>
    <row r="6912" s="691" customFormat="1" ht="15"/>
    <row r="6913" s="691" customFormat="1" ht="15"/>
    <row r="6914" s="691" customFormat="1" ht="15"/>
    <row r="6915" s="691" customFormat="1" ht="15"/>
    <row r="6916" s="691" customFormat="1" ht="15"/>
    <row r="6917" s="691" customFormat="1" ht="15"/>
    <row r="6918" s="691" customFormat="1" ht="15"/>
    <row r="6919" s="691" customFormat="1" ht="15"/>
    <row r="6920" s="691" customFormat="1" ht="15"/>
    <row r="6921" s="691" customFormat="1" ht="15"/>
    <row r="6922" s="691" customFormat="1" ht="15"/>
    <row r="6923" s="691" customFormat="1" ht="15"/>
    <row r="6924" s="691" customFormat="1" ht="15"/>
    <row r="6925" s="691" customFormat="1" ht="15"/>
    <row r="6926" s="691" customFormat="1" ht="15"/>
    <row r="6927" s="691" customFormat="1" ht="15"/>
    <row r="6928" s="691" customFormat="1" ht="15"/>
    <row r="6929" s="691" customFormat="1" ht="15"/>
    <row r="6930" s="691" customFormat="1" ht="15"/>
    <row r="6931" s="691" customFormat="1" ht="15"/>
    <row r="6932" s="691" customFormat="1" ht="15"/>
    <row r="6933" s="691" customFormat="1" ht="15"/>
    <row r="6934" s="691" customFormat="1" ht="15"/>
    <row r="6935" s="691" customFormat="1" ht="15"/>
    <row r="6936" s="691" customFormat="1" ht="15"/>
    <row r="6937" s="691" customFormat="1" ht="15"/>
    <row r="6938" s="691" customFormat="1" ht="15"/>
    <row r="6939" s="691" customFormat="1" ht="15"/>
    <row r="6940" s="691" customFormat="1" ht="15"/>
    <row r="6941" s="691" customFormat="1" ht="15"/>
    <row r="6942" s="691" customFormat="1" ht="15"/>
    <row r="6943" s="691" customFormat="1" ht="15"/>
    <row r="6944" s="691" customFormat="1" ht="15"/>
    <row r="6945" s="691" customFormat="1" ht="15"/>
    <row r="6946" s="691" customFormat="1" ht="15"/>
    <row r="6947" s="691" customFormat="1" ht="15"/>
    <row r="6948" s="691" customFormat="1" ht="15"/>
    <row r="6949" s="691" customFormat="1" ht="15"/>
    <row r="6950" s="691" customFormat="1" ht="15"/>
    <row r="6951" s="691" customFormat="1" ht="15"/>
    <row r="6952" s="691" customFormat="1" ht="15"/>
    <row r="6953" s="691" customFormat="1" ht="15"/>
    <row r="6954" s="691" customFormat="1" ht="15"/>
    <row r="6955" s="691" customFormat="1" ht="15"/>
    <row r="6956" s="691" customFormat="1" ht="15"/>
    <row r="6957" s="691" customFormat="1" ht="15"/>
    <row r="6958" s="691" customFormat="1" ht="15"/>
    <row r="6959" s="691" customFormat="1" ht="15"/>
    <row r="6960" s="691" customFormat="1" ht="15"/>
    <row r="6961" s="691" customFormat="1" ht="15"/>
    <row r="6962" s="691" customFormat="1" ht="15"/>
    <row r="6963" s="691" customFormat="1" ht="15"/>
    <row r="6964" s="691" customFormat="1" ht="15"/>
    <row r="6965" s="691" customFormat="1" ht="15"/>
    <row r="6966" s="691" customFormat="1" ht="15"/>
    <row r="6967" s="691" customFormat="1" ht="15"/>
    <row r="6968" s="691" customFormat="1" ht="15"/>
    <row r="6969" s="691" customFormat="1" ht="15"/>
    <row r="6970" s="691" customFormat="1" ht="15"/>
    <row r="6971" s="691" customFormat="1" ht="15"/>
    <row r="6972" s="691" customFormat="1" ht="15"/>
    <row r="6973" s="691" customFormat="1" ht="15"/>
    <row r="6974" s="691" customFormat="1" ht="15"/>
    <row r="6975" s="691" customFormat="1" ht="15"/>
    <row r="6976" s="691" customFormat="1" ht="15"/>
    <row r="6977" s="691" customFormat="1" ht="15"/>
    <row r="6978" s="691" customFormat="1" ht="15"/>
    <row r="6979" s="691" customFormat="1" ht="15"/>
    <row r="6980" s="691" customFormat="1" ht="15"/>
    <row r="6981" s="691" customFormat="1" ht="15"/>
    <row r="6982" s="691" customFormat="1" ht="15"/>
    <row r="6983" s="691" customFormat="1" ht="15"/>
    <row r="6984" s="691" customFormat="1" ht="15"/>
    <row r="6985" s="691" customFormat="1" ht="15"/>
    <row r="6986" s="691" customFormat="1" ht="15"/>
    <row r="6987" s="691" customFormat="1" ht="15"/>
    <row r="6988" s="691" customFormat="1" ht="15"/>
    <row r="6989" s="691" customFormat="1" ht="15"/>
    <row r="6990" s="691" customFormat="1" ht="15"/>
    <row r="6991" s="691" customFormat="1" ht="15"/>
    <row r="6992" s="691" customFormat="1" ht="15"/>
    <row r="6993" s="691" customFormat="1" ht="15"/>
    <row r="6994" s="691" customFormat="1" ht="15"/>
    <row r="6995" s="691" customFormat="1" ht="15"/>
    <row r="6996" s="691" customFormat="1" ht="15"/>
    <row r="6997" s="691" customFormat="1" ht="15"/>
    <row r="6998" s="691" customFormat="1" ht="15"/>
    <row r="6999" s="691" customFormat="1" ht="15"/>
    <row r="7000" s="691" customFormat="1" ht="15"/>
    <row r="7001" s="691" customFormat="1" ht="15"/>
    <row r="7002" s="691" customFormat="1" ht="15"/>
    <row r="7003" s="691" customFormat="1" ht="15"/>
    <row r="7004" s="691" customFormat="1" ht="15"/>
    <row r="7005" s="691" customFormat="1" ht="15"/>
    <row r="7006" s="691" customFormat="1" ht="15"/>
    <row r="7007" s="691" customFormat="1" ht="15"/>
    <row r="7008" s="691" customFormat="1" ht="15"/>
    <row r="7009" s="691" customFormat="1" ht="15"/>
    <row r="7010" s="691" customFormat="1" ht="15"/>
    <row r="7011" s="691" customFormat="1" ht="15"/>
    <row r="7012" s="691" customFormat="1" ht="15"/>
    <row r="7013" s="691" customFormat="1" ht="15"/>
    <row r="7014" s="691" customFormat="1" ht="15"/>
    <row r="7015" s="691" customFormat="1" ht="15"/>
    <row r="7016" s="691" customFormat="1" ht="15"/>
    <row r="7017" s="691" customFormat="1" ht="15"/>
    <row r="7018" s="691" customFormat="1" ht="15"/>
    <row r="7019" s="691" customFormat="1" ht="15"/>
    <row r="7020" s="691" customFormat="1" ht="15"/>
    <row r="7021" s="691" customFormat="1" ht="15"/>
    <row r="7022" s="691" customFormat="1" ht="15"/>
    <row r="7023" s="691" customFormat="1" ht="15"/>
    <row r="7024" s="691" customFormat="1" ht="15"/>
    <row r="7025" s="691" customFormat="1" ht="15"/>
    <row r="7026" s="691" customFormat="1" ht="15"/>
    <row r="7027" s="691" customFormat="1" ht="15"/>
    <row r="7028" s="691" customFormat="1" ht="15"/>
    <row r="7029" s="691" customFormat="1" ht="15"/>
    <row r="7030" s="691" customFormat="1" ht="15"/>
    <row r="7031" s="691" customFormat="1" ht="15"/>
    <row r="7032" s="691" customFormat="1" ht="15"/>
    <row r="7033" s="691" customFormat="1" ht="15"/>
    <row r="7034" s="691" customFormat="1" ht="15"/>
    <row r="7035" s="691" customFormat="1" ht="15"/>
    <row r="7036" s="691" customFormat="1" ht="15"/>
    <row r="7037" s="691" customFormat="1" ht="15"/>
    <row r="7038" s="691" customFormat="1" ht="15"/>
    <row r="7039" s="691" customFormat="1" ht="15"/>
    <row r="7040" s="691" customFormat="1" ht="15"/>
    <row r="7041" s="691" customFormat="1" ht="15"/>
    <row r="7042" s="691" customFormat="1" ht="15"/>
    <row r="7043" s="691" customFormat="1" ht="15"/>
    <row r="7044" s="691" customFormat="1" ht="15"/>
    <row r="7045" s="691" customFormat="1" ht="15"/>
    <row r="7046" s="691" customFormat="1" ht="15"/>
    <row r="7047" s="691" customFormat="1" ht="15"/>
    <row r="7048" s="691" customFormat="1" ht="15"/>
    <row r="7049" s="691" customFormat="1" ht="15"/>
    <row r="7050" s="691" customFormat="1" ht="15"/>
    <row r="7051" s="691" customFormat="1" ht="15"/>
    <row r="7052" s="691" customFormat="1" ht="15"/>
    <row r="7053" s="691" customFormat="1" ht="15"/>
    <row r="7054" s="691" customFormat="1" ht="15"/>
    <row r="7055" s="691" customFormat="1" ht="15"/>
    <row r="7056" s="691" customFormat="1" ht="15"/>
    <row r="7057" s="691" customFormat="1" ht="15"/>
    <row r="7058" s="691" customFormat="1" ht="15"/>
    <row r="7059" s="691" customFormat="1" ht="15"/>
    <row r="7060" s="691" customFormat="1" ht="15"/>
    <row r="7061" s="691" customFormat="1" ht="15"/>
    <row r="7062" s="691" customFormat="1" ht="15"/>
    <row r="7063" s="691" customFormat="1" ht="15"/>
    <row r="7064" s="691" customFormat="1" ht="15"/>
    <row r="7065" s="691" customFormat="1" ht="15"/>
    <row r="7066" s="691" customFormat="1" ht="15"/>
    <row r="7067" s="691" customFormat="1" ht="15"/>
    <row r="7068" s="691" customFormat="1" ht="15"/>
    <row r="7069" s="691" customFormat="1" ht="15"/>
    <row r="7070" s="691" customFormat="1" ht="15"/>
    <row r="7071" s="691" customFormat="1" ht="15"/>
    <row r="7072" s="691" customFormat="1" ht="15"/>
    <row r="7073" s="691" customFormat="1" ht="15"/>
    <row r="7074" s="691" customFormat="1" ht="15"/>
    <row r="7075" s="691" customFormat="1" ht="15"/>
    <row r="7076" s="691" customFormat="1" ht="15"/>
    <row r="7077" s="691" customFormat="1" ht="15"/>
    <row r="7078" s="691" customFormat="1" ht="15"/>
    <row r="7079" s="691" customFormat="1" ht="15"/>
    <row r="7080" s="691" customFormat="1" ht="15"/>
    <row r="7081" s="691" customFormat="1" ht="15"/>
    <row r="7082" s="691" customFormat="1" ht="15"/>
    <row r="7083" s="691" customFormat="1" ht="15"/>
    <row r="7084" s="691" customFormat="1" ht="15"/>
    <row r="7085" s="691" customFormat="1" ht="15"/>
    <row r="7086" s="691" customFormat="1" ht="15"/>
    <row r="7087" s="691" customFormat="1" ht="15"/>
    <row r="7088" s="691" customFormat="1" ht="15"/>
    <row r="7089" s="691" customFormat="1" ht="15"/>
    <row r="7090" s="691" customFormat="1" ht="15"/>
    <row r="7091" s="691" customFormat="1" ht="15"/>
    <row r="7092" s="691" customFormat="1" ht="15"/>
    <row r="7093" s="691" customFormat="1" ht="15"/>
    <row r="7094" s="691" customFormat="1" ht="15"/>
    <row r="7095" s="691" customFormat="1" ht="15"/>
    <row r="7096" s="691" customFormat="1" ht="15"/>
    <row r="7097" s="691" customFormat="1" ht="15"/>
    <row r="7098" s="691" customFormat="1" ht="15"/>
    <row r="7099" s="691" customFormat="1" ht="15"/>
    <row r="7100" s="691" customFormat="1" ht="15"/>
    <row r="7101" s="691" customFormat="1" ht="15"/>
    <row r="7102" s="691" customFormat="1" ht="15"/>
    <row r="7103" s="691" customFormat="1" ht="15"/>
    <row r="7104" s="691" customFormat="1" ht="15"/>
    <row r="7105" s="691" customFormat="1" ht="15"/>
    <row r="7106" s="691" customFormat="1" ht="15"/>
    <row r="7107" s="691" customFormat="1" ht="15"/>
    <row r="7108" s="691" customFormat="1" ht="15"/>
    <row r="7109" s="691" customFormat="1" ht="15"/>
    <row r="7110" s="691" customFormat="1" ht="15"/>
    <row r="7111" s="691" customFormat="1" ht="15"/>
    <row r="7112" s="691" customFormat="1" ht="15"/>
    <row r="7113" s="691" customFormat="1" ht="15"/>
    <row r="7114" s="691" customFormat="1" ht="15"/>
    <row r="7115" s="691" customFormat="1" ht="15"/>
    <row r="7116" s="691" customFormat="1" ht="15"/>
    <row r="7117" s="691" customFormat="1" ht="15"/>
    <row r="7118" s="691" customFormat="1" ht="15"/>
    <row r="7119" s="691" customFormat="1" ht="15"/>
    <row r="7120" s="691" customFormat="1" ht="15"/>
    <row r="7121" s="691" customFormat="1" ht="15"/>
    <row r="7122" s="691" customFormat="1" ht="15"/>
    <row r="7123" s="691" customFormat="1" ht="15"/>
    <row r="7124" s="691" customFormat="1" ht="15"/>
    <row r="7125" s="691" customFormat="1" ht="15"/>
    <row r="7126" s="691" customFormat="1" ht="15"/>
    <row r="7127" s="691" customFormat="1" ht="15"/>
    <row r="7128" s="691" customFormat="1" ht="15"/>
    <row r="7129" s="691" customFormat="1" ht="15"/>
    <row r="7130" s="691" customFormat="1" ht="15"/>
    <row r="7131" s="691" customFormat="1" ht="15"/>
    <row r="7132" s="691" customFormat="1" ht="15"/>
    <row r="7133" s="691" customFormat="1" ht="15"/>
    <row r="7134" s="691" customFormat="1" ht="15"/>
    <row r="7135" s="691" customFormat="1" ht="15"/>
    <row r="7136" s="691" customFormat="1" ht="15"/>
    <row r="7137" s="691" customFormat="1" ht="15"/>
    <row r="7138" s="691" customFormat="1" ht="15"/>
    <row r="7139" s="691" customFormat="1" ht="15"/>
    <row r="7140" s="691" customFormat="1" ht="15"/>
    <row r="7141" s="691" customFormat="1" ht="15"/>
    <row r="7142" s="691" customFormat="1" ht="15"/>
    <row r="7143" s="691" customFormat="1" ht="15"/>
    <row r="7144" s="691" customFormat="1" ht="15"/>
    <row r="7145" s="691" customFormat="1" ht="15"/>
    <row r="7146" s="691" customFormat="1" ht="15"/>
    <row r="7147" s="691" customFormat="1" ht="15"/>
    <row r="7148" s="691" customFormat="1" ht="15"/>
    <row r="7149" s="691" customFormat="1" ht="15"/>
    <row r="7150" s="691" customFormat="1" ht="15"/>
    <row r="7151" s="691" customFormat="1" ht="15"/>
    <row r="7152" s="691" customFormat="1" ht="15"/>
    <row r="7153" s="691" customFormat="1" ht="15"/>
    <row r="7154" s="691" customFormat="1" ht="15"/>
    <row r="7155" s="691" customFormat="1" ht="15"/>
    <row r="7156" s="691" customFormat="1" ht="15"/>
    <row r="7157" s="691" customFormat="1" ht="15"/>
    <row r="7158" s="691" customFormat="1" ht="15"/>
    <row r="7159" s="691" customFormat="1" ht="15"/>
    <row r="7160" s="691" customFormat="1" ht="15"/>
    <row r="7161" s="691" customFormat="1" ht="15"/>
    <row r="7162" s="691" customFormat="1" ht="15"/>
    <row r="7163" s="691" customFormat="1" ht="15"/>
    <row r="7164" s="691" customFormat="1" ht="15"/>
    <row r="7165" s="691" customFormat="1" ht="15"/>
    <row r="7166" s="691" customFormat="1" ht="15"/>
    <row r="7167" s="691" customFormat="1" ht="15"/>
    <row r="7168" s="691" customFormat="1" ht="15"/>
    <row r="7169" s="691" customFormat="1" ht="15"/>
    <row r="7170" s="691" customFormat="1" ht="15"/>
    <row r="7171" s="691" customFormat="1" ht="15"/>
    <row r="7172" s="691" customFormat="1" ht="15"/>
    <row r="7173" s="691" customFormat="1" ht="15"/>
    <row r="7174" s="691" customFormat="1" ht="15"/>
    <row r="7175" s="691" customFormat="1" ht="15"/>
    <row r="7176" s="691" customFormat="1" ht="15"/>
    <row r="7177" s="691" customFormat="1" ht="15"/>
    <row r="7178" s="691" customFormat="1" ht="15"/>
    <row r="7179" s="691" customFormat="1" ht="15"/>
    <row r="7180" s="691" customFormat="1" ht="15"/>
    <row r="7181" s="691" customFormat="1" ht="15"/>
    <row r="7182" s="691" customFormat="1" ht="15"/>
    <row r="7183" s="691" customFormat="1" ht="15"/>
    <row r="7184" s="691" customFormat="1" ht="15"/>
    <row r="7185" s="691" customFormat="1" ht="15"/>
    <row r="7186" s="691" customFormat="1" ht="15"/>
    <row r="7187" s="691" customFormat="1" ht="15"/>
    <row r="7188" s="691" customFormat="1" ht="15"/>
    <row r="7189" s="691" customFormat="1" ht="15"/>
    <row r="7190" s="691" customFormat="1" ht="15"/>
    <row r="7191" s="691" customFormat="1" ht="15"/>
    <row r="7192" s="691" customFormat="1" ht="15"/>
    <row r="7193" s="691" customFormat="1" ht="15"/>
    <row r="7194" s="691" customFormat="1" ht="15"/>
    <row r="7195" s="691" customFormat="1" ht="15"/>
    <row r="7196" s="691" customFormat="1" ht="15"/>
    <row r="7197" s="691" customFormat="1" ht="15"/>
    <row r="7198" s="691" customFormat="1" ht="15"/>
    <row r="7199" s="691" customFormat="1" ht="15"/>
    <row r="7200" s="691" customFormat="1" ht="15"/>
    <row r="7201" s="691" customFormat="1" ht="15"/>
    <row r="7202" s="691" customFormat="1" ht="15"/>
    <row r="7203" s="691" customFormat="1" ht="15"/>
    <row r="7204" s="691" customFormat="1" ht="15"/>
    <row r="7205" s="691" customFormat="1" ht="15"/>
    <row r="7206" s="691" customFormat="1" ht="15"/>
    <row r="7207" s="691" customFormat="1" ht="15"/>
    <row r="7208" s="691" customFormat="1" ht="15"/>
    <row r="7209" s="691" customFormat="1" ht="15"/>
    <row r="7210" s="691" customFormat="1" ht="15"/>
    <row r="7211" s="691" customFormat="1" ht="15"/>
    <row r="7212" s="691" customFormat="1" ht="15"/>
    <row r="7213" s="691" customFormat="1" ht="15"/>
    <row r="7214" s="691" customFormat="1" ht="15"/>
    <row r="7215" s="691" customFormat="1" ht="15"/>
    <row r="7216" s="691" customFormat="1" ht="15"/>
    <row r="7217" s="691" customFormat="1" ht="15"/>
    <row r="7218" s="691" customFormat="1" ht="15"/>
    <row r="7219" s="691" customFormat="1" ht="15"/>
    <row r="7220" s="691" customFormat="1" ht="15"/>
    <row r="7221" s="691" customFormat="1" ht="15"/>
    <row r="7222" s="691" customFormat="1" ht="15"/>
    <row r="7223" s="691" customFormat="1" ht="15"/>
    <row r="7224" s="691" customFormat="1" ht="15"/>
    <row r="7225" s="691" customFormat="1" ht="15"/>
    <row r="7226" s="691" customFormat="1" ht="15"/>
    <row r="7227" s="691" customFormat="1" ht="15"/>
    <row r="7228" s="691" customFormat="1" ht="15"/>
    <row r="7229" s="691" customFormat="1" ht="15"/>
    <row r="7230" s="691" customFormat="1" ht="15"/>
    <row r="7231" s="691" customFormat="1" ht="15"/>
    <row r="7232" s="691" customFormat="1" ht="15"/>
    <row r="7233" s="691" customFormat="1" ht="15"/>
    <row r="7234" s="691" customFormat="1" ht="15"/>
    <row r="7235" s="691" customFormat="1" ht="15"/>
    <row r="7236" s="691" customFormat="1" ht="15"/>
    <row r="7237" s="691" customFormat="1" ht="15"/>
    <row r="7238" s="691" customFormat="1" ht="15"/>
    <row r="7239" s="691" customFormat="1" ht="15"/>
    <row r="7240" s="691" customFormat="1" ht="15"/>
    <row r="7241" s="691" customFormat="1" ht="15"/>
    <row r="7242" s="691" customFormat="1" ht="15"/>
    <row r="7243" s="691" customFormat="1" ht="15"/>
    <row r="7244" s="691" customFormat="1" ht="15"/>
    <row r="7245" s="691" customFormat="1" ht="15"/>
    <row r="7246" s="691" customFormat="1" ht="15"/>
    <row r="7247" s="691" customFormat="1" ht="15"/>
    <row r="7248" s="691" customFormat="1" ht="15"/>
    <row r="7249" s="691" customFormat="1" ht="15"/>
    <row r="7250" s="691" customFormat="1" ht="15"/>
    <row r="7251" s="691" customFormat="1" ht="15"/>
    <row r="7252" s="691" customFormat="1" ht="15"/>
    <row r="7253" s="691" customFormat="1" ht="15"/>
    <row r="7254" s="691" customFormat="1" ht="15"/>
    <row r="7255" s="691" customFormat="1" ht="15"/>
    <row r="7256" s="691" customFormat="1" ht="15"/>
    <row r="7257" s="691" customFormat="1" ht="15"/>
    <row r="7258" s="691" customFormat="1" ht="15"/>
    <row r="7259" s="691" customFormat="1" ht="15"/>
    <row r="7260" s="691" customFormat="1" ht="15"/>
    <row r="7261" s="691" customFormat="1" ht="15"/>
    <row r="7262" s="691" customFormat="1" ht="15"/>
    <row r="7263" s="691" customFormat="1" ht="15"/>
    <row r="7264" s="691" customFormat="1" ht="15"/>
    <row r="7265" s="691" customFormat="1" ht="15"/>
    <row r="7266" s="691" customFormat="1" ht="15"/>
    <row r="7267" s="691" customFormat="1" ht="15"/>
    <row r="7268" s="691" customFormat="1" ht="15"/>
    <row r="7269" s="691" customFormat="1" ht="15"/>
    <row r="7270" s="691" customFormat="1" ht="15"/>
    <row r="7271" s="691" customFormat="1" ht="15"/>
    <row r="7272" s="691" customFormat="1" ht="15"/>
    <row r="7273" s="691" customFormat="1" ht="15"/>
    <row r="7274" s="691" customFormat="1" ht="15"/>
    <row r="7275" s="691" customFormat="1" ht="15"/>
    <row r="7276" s="691" customFormat="1" ht="15"/>
    <row r="7277" s="691" customFormat="1" ht="15"/>
    <row r="7278" s="691" customFormat="1" ht="15"/>
    <row r="7279" s="691" customFormat="1" ht="15"/>
    <row r="7280" s="691" customFormat="1" ht="15"/>
    <row r="7281" s="691" customFormat="1" ht="15"/>
    <row r="7282" s="691" customFormat="1" ht="15"/>
    <row r="7283" s="691" customFormat="1" ht="15"/>
    <row r="7284" s="691" customFormat="1" ht="15"/>
    <row r="7285" s="691" customFormat="1" ht="15"/>
    <row r="7286" s="691" customFormat="1" ht="15"/>
    <row r="7287" s="691" customFormat="1" ht="15"/>
    <row r="7288" s="691" customFormat="1" ht="15"/>
    <row r="7289" s="691" customFormat="1" ht="15"/>
    <row r="7290" s="691" customFormat="1" ht="15"/>
    <row r="7291" s="691" customFormat="1" ht="15"/>
    <row r="7292" s="691" customFormat="1" ht="15"/>
    <row r="7293" s="691" customFormat="1" ht="15"/>
    <row r="7294" s="691" customFormat="1" ht="15"/>
    <row r="7295" s="691" customFormat="1" ht="15"/>
    <row r="7296" s="691" customFormat="1" ht="15"/>
    <row r="7297" s="691" customFormat="1" ht="15"/>
    <row r="7298" s="691" customFormat="1" ht="15"/>
    <row r="7299" s="691" customFormat="1" ht="15"/>
    <row r="7300" s="691" customFormat="1" ht="15"/>
    <row r="7301" s="691" customFormat="1" ht="15"/>
    <row r="7302" s="691" customFormat="1" ht="15"/>
    <row r="7303" s="691" customFormat="1" ht="15"/>
    <row r="7304" s="691" customFormat="1" ht="15"/>
    <row r="7305" s="691" customFormat="1" ht="15"/>
    <row r="7306" s="691" customFormat="1" ht="15"/>
    <row r="7307" s="691" customFormat="1" ht="15"/>
    <row r="7308" s="691" customFormat="1" ht="15"/>
    <row r="7309" s="691" customFormat="1" ht="15"/>
    <row r="7310" s="691" customFormat="1" ht="15"/>
    <row r="7311" s="691" customFormat="1" ht="15"/>
    <row r="7312" s="691" customFormat="1" ht="15"/>
    <row r="7313" s="691" customFormat="1" ht="15"/>
    <row r="7314" s="691" customFormat="1" ht="15"/>
    <row r="7315" s="691" customFormat="1" ht="15"/>
    <row r="7316" s="691" customFormat="1" ht="15"/>
    <row r="7317" s="691" customFormat="1" ht="15"/>
    <row r="7318" s="691" customFormat="1" ht="15"/>
    <row r="7319" s="691" customFormat="1" ht="15"/>
    <row r="7320" s="691" customFormat="1" ht="15"/>
    <row r="7321" s="691" customFormat="1" ht="15"/>
    <row r="7322" s="691" customFormat="1" ht="15"/>
    <row r="7323" s="691" customFormat="1" ht="15"/>
    <row r="7324" s="691" customFormat="1" ht="15"/>
    <row r="7325" s="691" customFormat="1" ht="15"/>
    <row r="7326" s="691" customFormat="1" ht="15"/>
    <row r="7327" s="691" customFormat="1" ht="15"/>
    <row r="7328" s="691" customFormat="1" ht="15"/>
    <row r="7329" s="691" customFormat="1" ht="15"/>
    <row r="7330" s="691" customFormat="1" ht="15"/>
    <row r="7331" s="691" customFormat="1" ht="15"/>
    <row r="7332" s="691" customFormat="1" ht="15"/>
    <row r="7333" s="691" customFormat="1" ht="15"/>
    <row r="7334" s="691" customFormat="1" ht="15"/>
    <row r="7335" s="691" customFormat="1" ht="15"/>
    <row r="7336" s="691" customFormat="1" ht="15"/>
    <row r="7337" s="691" customFormat="1" ht="15"/>
    <row r="7338" s="691" customFormat="1" ht="15"/>
    <row r="7339" s="691" customFormat="1" ht="15"/>
    <row r="7340" s="691" customFormat="1" ht="15"/>
    <row r="7341" s="691" customFormat="1" ht="15"/>
    <row r="7342" s="691" customFormat="1" ht="15"/>
    <row r="7343" s="691" customFormat="1" ht="15"/>
    <row r="7344" s="691" customFormat="1" ht="15"/>
    <row r="7345" s="691" customFormat="1" ht="15"/>
    <row r="7346" s="691" customFormat="1" ht="15"/>
    <row r="7347" s="691" customFormat="1" ht="15"/>
    <row r="7348" s="691" customFormat="1" ht="15"/>
    <row r="7349" s="691" customFormat="1" ht="15"/>
    <row r="7350" s="691" customFormat="1" ht="15"/>
    <row r="7351" s="691" customFormat="1" ht="15"/>
    <row r="7352" s="691" customFormat="1" ht="15"/>
    <row r="7353" s="691" customFormat="1" ht="15"/>
    <row r="7354" s="691" customFormat="1" ht="15"/>
    <row r="7355" s="691" customFormat="1" ht="15"/>
    <row r="7356" s="691" customFormat="1" ht="15"/>
    <row r="7357" s="691" customFormat="1" ht="15"/>
    <row r="7358" s="691" customFormat="1" ht="15"/>
    <row r="7359" s="691" customFormat="1" ht="15"/>
    <row r="7360" s="691" customFormat="1" ht="15"/>
    <row r="7361" s="691" customFormat="1" ht="15"/>
    <row r="7362" s="691" customFormat="1" ht="15"/>
    <row r="7363" s="691" customFormat="1" ht="15"/>
    <row r="7364" s="691" customFormat="1" ht="15"/>
    <row r="7365" s="691" customFormat="1" ht="15"/>
    <row r="7366" s="691" customFormat="1" ht="15"/>
    <row r="7367" s="691" customFormat="1" ht="15"/>
    <row r="7368" s="691" customFormat="1" ht="15"/>
    <row r="7369" s="691" customFormat="1" ht="15"/>
    <row r="7370" s="691" customFormat="1" ht="15"/>
    <row r="7371" s="691" customFormat="1" ht="15"/>
    <row r="7372" s="691" customFormat="1" ht="15"/>
    <row r="7373" s="691" customFormat="1" ht="15"/>
    <row r="7374" s="691" customFormat="1" ht="15"/>
    <row r="7375" s="691" customFormat="1" ht="15"/>
    <row r="7376" s="691" customFormat="1" ht="15"/>
    <row r="7377" s="691" customFormat="1" ht="15"/>
    <row r="7378" s="691" customFormat="1" ht="15"/>
    <row r="7379" s="691" customFormat="1" ht="15"/>
    <row r="7380" s="691" customFormat="1" ht="15"/>
    <row r="7381" s="691" customFormat="1" ht="15"/>
    <row r="7382" s="691" customFormat="1" ht="15"/>
    <row r="7383" s="691" customFormat="1" ht="15"/>
    <row r="7384" s="691" customFormat="1" ht="15"/>
    <row r="7385" s="691" customFormat="1" ht="15"/>
    <row r="7386" s="691" customFormat="1" ht="15"/>
    <row r="7387" s="691" customFormat="1" ht="15"/>
    <row r="7388" s="691" customFormat="1" ht="15"/>
    <row r="7389" s="691" customFormat="1" ht="15"/>
    <row r="7390" s="691" customFormat="1" ht="15"/>
    <row r="7391" s="691" customFormat="1" ht="15"/>
    <row r="7392" s="691" customFormat="1" ht="15"/>
    <row r="7393" s="691" customFormat="1" ht="15"/>
    <row r="7394" s="691" customFormat="1" ht="15"/>
    <row r="7395" s="691" customFormat="1" ht="15"/>
    <row r="7396" s="691" customFormat="1" ht="15"/>
    <row r="7397" s="691" customFormat="1" ht="15"/>
    <row r="7398" s="691" customFormat="1" ht="15"/>
    <row r="7399" s="691" customFormat="1" ht="15"/>
    <row r="7400" s="691" customFormat="1" ht="15"/>
    <row r="7401" s="691" customFormat="1" ht="15"/>
    <row r="7402" s="691" customFormat="1" ht="15"/>
    <row r="7403" s="691" customFormat="1" ht="15"/>
    <row r="7404" s="691" customFormat="1" ht="15"/>
    <row r="7405" s="691" customFormat="1" ht="15"/>
    <row r="7406" s="691" customFormat="1" ht="15"/>
    <row r="7407" s="691" customFormat="1" ht="15"/>
    <row r="7408" s="691" customFormat="1" ht="15"/>
    <row r="7409" s="691" customFormat="1" ht="15"/>
    <row r="7410" s="691" customFormat="1" ht="15"/>
    <row r="7411" s="691" customFormat="1" ht="15"/>
    <row r="7412" s="691" customFormat="1" ht="15"/>
    <row r="7413" s="691" customFormat="1" ht="15"/>
    <row r="7414" s="691" customFormat="1" ht="15"/>
    <row r="7415" s="691" customFormat="1" ht="15"/>
    <row r="7416" s="691" customFormat="1" ht="15"/>
    <row r="7417" s="691" customFormat="1" ht="15"/>
    <row r="7418" s="691" customFormat="1" ht="15"/>
    <row r="7419" s="691" customFormat="1" ht="15"/>
    <row r="7420" s="691" customFormat="1" ht="15"/>
    <row r="7421" s="691" customFormat="1" ht="15"/>
    <row r="7422" s="691" customFormat="1" ht="15"/>
    <row r="7423" s="691" customFormat="1" ht="15"/>
    <row r="7424" s="691" customFormat="1" ht="15"/>
    <row r="7425" s="691" customFormat="1" ht="15"/>
    <row r="7426" s="691" customFormat="1" ht="15"/>
    <row r="7427" s="691" customFormat="1" ht="15"/>
    <row r="7428" s="691" customFormat="1" ht="15"/>
    <row r="7429" s="691" customFormat="1" ht="15"/>
    <row r="7430" s="691" customFormat="1" ht="15"/>
    <row r="7431" s="691" customFormat="1" ht="15"/>
    <row r="7432" s="691" customFormat="1" ht="15"/>
    <row r="7433" s="691" customFormat="1" ht="15"/>
    <row r="7434" s="691" customFormat="1" ht="15"/>
    <row r="7435" s="691" customFormat="1" ht="15"/>
    <row r="7436" s="691" customFormat="1" ht="15"/>
    <row r="7437" s="691" customFormat="1" ht="15"/>
    <row r="7438" s="691" customFormat="1" ht="15"/>
    <row r="7439" s="691" customFormat="1" ht="15"/>
    <row r="7440" s="691" customFormat="1" ht="15"/>
    <row r="7441" s="691" customFormat="1" ht="15"/>
    <row r="7442" s="691" customFormat="1" ht="15"/>
    <row r="7443" s="691" customFormat="1" ht="15"/>
    <row r="7444" s="691" customFormat="1" ht="15"/>
    <row r="7445" s="691" customFormat="1" ht="15"/>
    <row r="7446" s="691" customFormat="1" ht="15"/>
    <row r="7447" s="691" customFormat="1" ht="15"/>
    <row r="7448" s="691" customFormat="1" ht="15"/>
    <row r="7449" s="691" customFormat="1" ht="15"/>
    <row r="7450" s="691" customFormat="1" ht="15"/>
    <row r="7451" s="691" customFormat="1" ht="15"/>
    <row r="7452" s="691" customFormat="1" ht="15"/>
    <row r="7453" s="691" customFormat="1" ht="15"/>
    <row r="7454" s="691" customFormat="1" ht="15"/>
    <row r="7455" s="691" customFormat="1" ht="15"/>
    <row r="7456" s="691" customFormat="1" ht="15"/>
    <row r="7457" s="691" customFormat="1" ht="15"/>
    <row r="7458" s="691" customFormat="1" ht="15"/>
    <row r="7459" s="691" customFormat="1" ht="15"/>
    <row r="7460" s="691" customFormat="1" ht="15"/>
    <row r="7461" s="691" customFormat="1" ht="15"/>
    <row r="7462" s="691" customFormat="1" ht="15"/>
    <row r="7463" s="691" customFormat="1" ht="15"/>
    <row r="7464" s="691" customFormat="1" ht="15"/>
    <row r="7465" s="691" customFormat="1" ht="15"/>
    <row r="7466" s="691" customFormat="1" ht="15"/>
    <row r="7467" s="691" customFormat="1" ht="15"/>
    <row r="7468" s="691" customFormat="1" ht="15"/>
    <row r="7469" s="691" customFormat="1" ht="15"/>
    <row r="7470" s="691" customFormat="1" ht="15"/>
    <row r="7471" s="691" customFormat="1" ht="15"/>
    <row r="7472" s="691" customFormat="1" ht="15"/>
    <row r="7473" s="691" customFormat="1" ht="15"/>
    <row r="7474" s="691" customFormat="1" ht="15"/>
    <row r="7475" s="691" customFormat="1" ht="15"/>
    <row r="7476" s="691" customFormat="1" ht="15"/>
    <row r="7477" s="691" customFormat="1" ht="15"/>
    <row r="7478" s="691" customFormat="1" ht="15"/>
    <row r="7479" s="691" customFormat="1" ht="15"/>
    <row r="7480" s="691" customFormat="1" ht="15"/>
    <row r="7481" s="691" customFormat="1" ht="15"/>
    <row r="7482" s="691" customFormat="1" ht="15"/>
    <row r="7483" s="691" customFormat="1" ht="15"/>
    <row r="7484" s="691" customFormat="1" ht="15"/>
    <row r="7485" s="691" customFormat="1" ht="15"/>
    <row r="7486" s="691" customFormat="1" ht="15"/>
    <row r="7487" s="691" customFormat="1" ht="15"/>
    <row r="7488" s="691" customFormat="1" ht="15"/>
    <row r="7489" s="691" customFormat="1" ht="15"/>
    <row r="7490" s="691" customFormat="1" ht="15"/>
    <row r="7491" s="691" customFormat="1" ht="15"/>
    <row r="7492" s="691" customFormat="1" ht="15"/>
    <row r="7493" s="691" customFormat="1" ht="15"/>
    <row r="7494" s="691" customFormat="1" ht="15"/>
    <row r="7495" s="691" customFormat="1" ht="15"/>
    <row r="7496" s="691" customFormat="1" ht="15"/>
    <row r="7497" s="691" customFormat="1" ht="15"/>
    <row r="7498" s="691" customFormat="1" ht="15"/>
    <row r="7499" s="691" customFormat="1" ht="15"/>
    <row r="7500" s="691" customFormat="1" ht="15"/>
    <row r="7501" s="691" customFormat="1" ht="15"/>
    <row r="7502" s="691" customFormat="1" ht="15"/>
    <row r="7503" s="691" customFormat="1" ht="15"/>
    <row r="7504" s="691" customFormat="1" ht="15"/>
    <row r="7505" s="691" customFormat="1" ht="15"/>
    <row r="7506" s="691" customFormat="1" ht="15"/>
    <row r="7507" s="691" customFormat="1" ht="15"/>
    <row r="7508" s="691" customFormat="1" ht="15"/>
    <row r="7509" s="691" customFormat="1" ht="15"/>
    <row r="7510" s="691" customFormat="1" ht="15"/>
    <row r="7511" s="691" customFormat="1" ht="15"/>
    <row r="7512" s="691" customFormat="1" ht="15"/>
    <row r="7513" s="691" customFormat="1" ht="15"/>
    <row r="7514" s="691" customFormat="1" ht="15"/>
    <row r="7515" s="691" customFormat="1" ht="15"/>
    <row r="7516" s="691" customFormat="1" ht="15"/>
    <row r="7517" s="691" customFormat="1" ht="15"/>
    <row r="7518" s="691" customFormat="1" ht="15"/>
    <row r="7519" s="691" customFormat="1" ht="15"/>
    <row r="7520" s="691" customFormat="1" ht="15"/>
    <row r="7521" s="691" customFormat="1" ht="15"/>
    <row r="7522" s="691" customFormat="1" ht="15"/>
    <row r="7523" s="691" customFormat="1" ht="15"/>
    <row r="7524" s="691" customFormat="1" ht="15"/>
    <row r="7525" s="691" customFormat="1" ht="15"/>
    <row r="7526" s="691" customFormat="1" ht="15"/>
    <row r="7527" s="691" customFormat="1" ht="15"/>
    <row r="7528" s="691" customFormat="1" ht="15"/>
    <row r="7529" s="691" customFormat="1" ht="15"/>
    <row r="7530" s="691" customFormat="1" ht="15"/>
    <row r="7531" s="691" customFormat="1" ht="15"/>
    <row r="7532" s="691" customFormat="1" ht="15"/>
    <row r="7533" s="691" customFormat="1" ht="15"/>
    <row r="7534" s="691" customFormat="1" ht="15"/>
    <row r="7535" s="691" customFormat="1" ht="15"/>
    <row r="7536" s="691" customFormat="1" ht="15"/>
    <row r="7537" s="691" customFormat="1" ht="15"/>
    <row r="7538" s="691" customFormat="1" ht="15"/>
    <row r="7539" s="691" customFormat="1" ht="15"/>
    <row r="7540" s="691" customFormat="1" ht="15"/>
    <row r="7541" s="691" customFormat="1" ht="15"/>
    <row r="7542" s="691" customFormat="1" ht="15"/>
    <row r="7543" s="691" customFormat="1" ht="15"/>
    <row r="7544" s="691" customFormat="1" ht="15"/>
    <row r="7545" s="691" customFormat="1" ht="15"/>
    <row r="7546" s="691" customFormat="1" ht="15"/>
    <row r="7547" s="691" customFormat="1" ht="15"/>
    <row r="7548" s="691" customFormat="1" ht="15"/>
    <row r="7549" s="691" customFormat="1" ht="15"/>
    <row r="7550" s="691" customFormat="1" ht="15"/>
    <row r="7551" s="691" customFormat="1" ht="15"/>
    <row r="7552" s="691" customFormat="1" ht="15"/>
    <row r="7553" s="691" customFormat="1" ht="15"/>
    <row r="7554" s="691" customFormat="1" ht="15"/>
    <row r="7555" s="691" customFormat="1" ht="15"/>
    <row r="7556" s="691" customFormat="1" ht="15"/>
    <row r="7557" s="691" customFormat="1" ht="15"/>
    <row r="7558" s="691" customFormat="1" ht="15"/>
    <row r="7559" s="691" customFormat="1" ht="15"/>
    <row r="7560" s="691" customFormat="1" ht="15"/>
    <row r="7561" s="691" customFormat="1" ht="15"/>
    <row r="7562" s="691" customFormat="1" ht="15"/>
    <row r="7563" s="691" customFormat="1" ht="15"/>
    <row r="7564" s="691" customFormat="1" ht="15"/>
    <row r="7565" s="691" customFormat="1" ht="15"/>
    <row r="7566" s="691" customFormat="1" ht="15"/>
    <row r="7567" s="691" customFormat="1" ht="15"/>
    <row r="7568" s="691" customFormat="1" ht="15"/>
    <row r="7569" s="691" customFormat="1" ht="15"/>
    <row r="7570" s="691" customFormat="1" ht="15"/>
    <row r="7571" s="691" customFormat="1" ht="15"/>
    <row r="7572" s="691" customFormat="1" ht="15"/>
    <row r="7573" s="691" customFormat="1" ht="15"/>
    <row r="7574" s="691" customFormat="1" ht="15"/>
    <row r="7575" s="691" customFormat="1" ht="15"/>
    <row r="7576" s="691" customFormat="1" ht="15"/>
    <row r="7577" s="691" customFormat="1" ht="15"/>
    <row r="7578" s="691" customFormat="1" ht="15"/>
    <row r="7579" s="691" customFormat="1" ht="15"/>
    <row r="7580" s="691" customFormat="1" ht="15"/>
    <row r="7581" s="691" customFormat="1" ht="15"/>
    <row r="7582" s="691" customFormat="1" ht="15"/>
    <row r="7583" s="691" customFormat="1" ht="15"/>
    <row r="7584" s="691" customFormat="1" ht="15"/>
    <row r="7585" s="691" customFormat="1" ht="15"/>
    <row r="7586" s="691" customFormat="1" ht="15"/>
    <row r="7587" s="691" customFormat="1" ht="15"/>
    <row r="7588" s="691" customFormat="1" ht="15"/>
    <row r="7589" s="691" customFormat="1" ht="15"/>
    <row r="7590" s="691" customFormat="1" ht="15"/>
    <row r="7591" s="691" customFormat="1" ht="15"/>
    <row r="7592" s="691" customFormat="1" ht="15"/>
    <row r="7593" s="691" customFormat="1" ht="15"/>
    <row r="7594" s="691" customFormat="1" ht="15"/>
    <row r="7595" s="691" customFormat="1" ht="15"/>
    <row r="7596" s="691" customFormat="1" ht="15"/>
    <row r="7597" s="691" customFormat="1" ht="15"/>
    <row r="7598" s="691" customFormat="1" ht="15"/>
    <row r="7599" s="691" customFormat="1" ht="15"/>
    <row r="7600" s="691" customFormat="1" ht="15"/>
    <row r="7601" s="691" customFormat="1" ht="15"/>
    <row r="7602" s="691" customFormat="1" ht="15"/>
    <row r="7603" s="691" customFormat="1" ht="15"/>
    <row r="7604" s="691" customFormat="1" ht="15"/>
    <row r="7605" s="691" customFormat="1" ht="15"/>
    <row r="7606" s="691" customFormat="1" ht="15"/>
    <row r="7607" s="691" customFormat="1" ht="15"/>
    <row r="7608" s="691" customFormat="1" ht="15"/>
    <row r="7609" s="691" customFormat="1" ht="15"/>
    <row r="7610" s="691" customFormat="1" ht="15"/>
    <row r="7611" s="691" customFormat="1" ht="15"/>
    <row r="7612" s="691" customFormat="1" ht="15"/>
    <row r="7613" s="691" customFormat="1" ht="15"/>
    <row r="7614" s="691" customFormat="1" ht="15"/>
    <row r="7615" s="691" customFormat="1" ht="15"/>
    <row r="7616" s="691" customFormat="1" ht="15"/>
    <row r="7617" s="691" customFormat="1" ht="15"/>
    <row r="7618" s="691" customFormat="1" ht="15"/>
    <row r="7619" s="691" customFormat="1" ht="15"/>
    <row r="7620" s="691" customFormat="1" ht="15"/>
    <row r="7621" s="691" customFormat="1" ht="15"/>
    <row r="7622" s="691" customFormat="1" ht="15"/>
    <row r="7623" s="691" customFormat="1" ht="15"/>
    <row r="7624" s="691" customFormat="1" ht="15"/>
    <row r="7625" s="691" customFormat="1" ht="15"/>
    <row r="7626" s="691" customFormat="1" ht="15"/>
    <row r="7627" s="691" customFormat="1" ht="15"/>
    <row r="7628" s="691" customFormat="1" ht="15"/>
    <row r="7629" s="691" customFormat="1" ht="15"/>
    <row r="7630" s="691" customFormat="1" ht="15"/>
    <row r="7631" s="691" customFormat="1" ht="15"/>
    <row r="7632" s="691" customFormat="1" ht="15"/>
    <row r="7633" s="691" customFormat="1" ht="15"/>
    <row r="7634" s="691" customFormat="1" ht="15"/>
    <row r="7635" s="691" customFormat="1" ht="15"/>
    <row r="7636" s="691" customFormat="1" ht="15"/>
    <row r="7637" s="691" customFormat="1" ht="15"/>
    <row r="7638" s="691" customFormat="1" ht="15"/>
    <row r="7639" s="691" customFormat="1" ht="15"/>
    <row r="7640" s="691" customFormat="1" ht="15"/>
    <row r="7641" s="691" customFormat="1" ht="15"/>
    <row r="7642" s="691" customFormat="1" ht="15"/>
    <row r="7643" s="691" customFormat="1" ht="15"/>
    <row r="7644" s="691" customFormat="1" ht="15"/>
    <row r="7645" s="691" customFormat="1" ht="15"/>
    <row r="7646" s="691" customFormat="1" ht="15"/>
    <row r="7647" s="691" customFormat="1" ht="15"/>
    <row r="7648" s="691" customFormat="1" ht="15"/>
    <row r="7649" s="691" customFormat="1" ht="15"/>
    <row r="7650" s="691" customFormat="1" ht="15"/>
    <row r="7651" s="691" customFormat="1" ht="15"/>
    <row r="7652" s="691" customFormat="1" ht="15"/>
    <row r="7653" s="691" customFormat="1" ht="15"/>
    <row r="7654" s="691" customFormat="1" ht="15"/>
    <row r="7655" s="691" customFormat="1" ht="15"/>
    <row r="7656" s="691" customFormat="1" ht="15"/>
    <row r="7657" s="691" customFormat="1" ht="15"/>
    <row r="7658" s="691" customFormat="1" ht="15"/>
    <row r="7659" s="691" customFormat="1" ht="15"/>
    <row r="7660" s="691" customFormat="1" ht="15"/>
    <row r="7661" s="691" customFormat="1" ht="15"/>
    <row r="7662" s="691" customFormat="1" ht="15"/>
    <row r="7663" s="691" customFormat="1" ht="15"/>
    <row r="7664" s="691" customFormat="1" ht="15"/>
    <row r="7665" s="691" customFormat="1" ht="15"/>
    <row r="7666" s="691" customFormat="1" ht="15"/>
    <row r="7667" s="691" customFormat="1" ht="15"/>
    <row r="7668" s="691" customFormat="1" ht="15"/>
    <row r="7669" s="691" customFormat="1" ht="15"/>
    <row r="7670" s="691" customFormat="1" ht="15"/>
    <row r="7671" s="691" customFormat="1" ht="15"/>
    <row r="7672" s="691" customFormat="1" ht="15"/>
    <row r="7673" s="691" customFormat="1" ht="15"/>
    <row r="7674" s="691" customFormat="1" ht="15"/>
    <row r="7675" s="691" customFormat="1" ht="15"/>
    <row r="7676" s="691" customFormat="1" ht="15"/>
    <row r="7677" s="691" customFormat="1" ht="15"/>
    <row r="7678" s="691" customFormat="1" ht="15"/>
    <row r="7679" s="691" customFormat="1" ht="15"/>
    <row r="7680" s="691" customFormat="1" ht="15"/>
    <row r="7681" s="691" customFormat="1" ht="15"/>
    <row r="7682" s="691" customFormat="1" ht="15"/>
    <row r="7683" s="691" customFormat="1" ht="15"/>
    <row r="7684" s="691" customFormat="1" ht="15"/>
    <row r="7685" s="691" customFormat="1" ht="15"/>
    <row r="7686" s="691" customFormat="1" ht="15"/>
    <row r="7687" s="691" customFormat="1" ht="15"/>
    <row r="7688" s="691" customFormat="1" ht="15"/>
    <row r="7689" s="691" customFormat="1" ht="15"/>
    <row r="7690" s="691" customFormat="1" ht="15"/>
    <row r="7691" s="691" customFormat="1" ht="15"/>
    <row r="7692" s="691" customFormat="1" ht="15"/>
    <row r="7693" s="691" customFormat="1" ht="15"/>
    <row r="7694" s="691" customFormat="1" ht="15"/>
    <row r="7695" s="691" customFormat="1" ht="15"/>
    <row r="7696" s="691" customFormat="1" ht="15"/>
    <row r="7697" s="691" customFormat="1" ht="15"/>
    <row r="7698" s="691" customFormat="1" ht="15"/>
    <row r="7699" s="691" customFormat="1" ht="15"/>
    <row r="7700" s="691" customFormat="1" ht="15"/>
    <row r="7701" s="691" customFormat="1" ht="15"/>
    <row r="7702" s="691" customFormat="1" ht="15"/>
    <row r="7703" s="691" customFormat="1" ht="15"/>
    <row r="7704" s="691" customFormat="1" ht="15"/>
    <row r="7705" s="691" customFormat="1" ht="15"/>
    <row r="7706" s="691" customFormat="1" ht="15"/>
    <row r="7707" s="691" customFormat="1" ht="15"/>
    <row r="7708" s="691" customFormat="1" ht="15"/>
    <row r="7709" s="691" customFormat="1" ht="15"/>
    <row r="7710" s="691" customFormat="1" ht="15"/>
    <row r="7711" s="691" customFormat="1" ht="15"/>
    <row r="7712" s="691" customFormat="1" ht="15"/>
    <row r="7713" s="691" customFormat="1" ht="15"/>
    <row r="7714" s="691" customFormat="1" ht="15"/>
    <row r="7715" s="691" customFormat="1" ht="15"/>
    <row r="7716" s="691" customFormat="1" ht="15"/>
    <row r="7717" s="691" customFormat="1" ht="15"/>
    <row r="7718" s="691" customFormat="1" ht="15"/>
    <row r="7719" s="691" customFormat="1" ht="15"/>
    <row r="7720" s="691" customFormat="1" ht="15"/>
    <row r="7721" s="691" customFormat="1" ht="15"/>
    <row r="7722" s="691" customFormat="1" ht="15"/>
    <row r="7723" s="691" customFormat="1" ht="15"/>
    <row r="7724" s="691" customFormat="1" ht="15"/>
    <row r="7725" s="691" customFormat="1" ht="15"/>
    <row r="7726" s="691" customFormat="1" ht="15"/>
    <row r="7727" s="691" customFormat="1" ht="15"/>
    <row r="7728" s="691" customFormat="1" ht="15"/>
    <row r="7729" s="691" customFormat="1" ht="15"/>
    <row r="7730" s="691" customFormat="1" ht="15"/>
    <row r="7731" s="691" customFormat="1" ht="15"/>
    <row r="7732" s="691" customFormat="1" ht="15"/>
    <row r="7733" s="691" customFormat="1" ht="15"/>
    <row r="7734" s="691" customFormat="1" ht="15"/>
    <row r="7735" s="691" customFormat="1" ht="15"/>
    <row r="7736" s="691" customFormat="1" ht="15"/>
    <row r="7737" s="691" customFormat="1" ht="15"/>
    <row r="7738" s="691" customFormat="1" ht="15"/>
    <row r="7739" s="691" customFormat="1" ht="15"/>
    <row r="7740" s="691" customFormat="1" ht="15"/>
    <row r="7741" s="691" customFormat="1" ht="15"/>
    <row r="7742" s="691" customFormat="1" ht="15"/>
    <row r="7743" s="691" customFormat="1" ht="15"/>
    <row r="7744" s="691" customFormat="1" ht="15"/>
    <row r="7745" s="691" customFormat="1" ht="15"/>
    <row r="7746" s="691" customFormat="1" ht="15"/>
    <row r="7747" s="691" customFormat="1" ht="15"/>
    <row r="7748" s="691" customFormat="1" ht="15"/>
    <row r="7749" s="691" customFormat="1" ht="15"/>
    <row r="7750" s="691" customFormat="1" ht="15"/>
    <row r="7751" s="691" customFormat="1" ht="15"/>
    <row r="7752" s="691" customFormat="1" ht="15"/>
    <row r="7753" s="691" customFormat="1" ht="15"/>
    <row r="7754" s="691" customFormat="1" ht="15"/>
    <row r="7755" s="691" customFormat="1" ht="15"/>
    <row r="7756" s="691" customFormat="1" ht="15"/>
    <row r="7757" s="691" customFormat="1" ht="15"/>
    <row r="7758" s="691" customFormat="1" ht="15"/>
    <row r="7759" s="691" customFormat="1" ht="15"/>
    <row r="7760" s="691" customFormat="1" ht="15"/>
    <row r="7761" s="691" customFormat="1" ht="15"/>
    <row r="7762" s="691" customFormat="1" ht="15"/>
    <row r="7763" s="691" customFormat="1" ht="15"/>
    <row r="7764" s="691" customFormat="1" ht="15"/>
    <row r="7765" s="691" customFormat="1" ht="15"/>
    <row r="7766" s="691" customFormat="1" ht="15"/>
    <row r="7767" s="691" customFormat="1" ht="15"/>
    <row r="7768" s="691" customFormat="1" ht="15"/>
    <row r="7769" s="691" customFormat="1" ht="15"/>
    <row r="7770" s="691" customFormat="1" ht="15"/>
    <row r="7771" s="691" customFormat="1" ht="15"/>
    <row r="7772" s="691" customFormat="1" ht="15"/>
    <row r="7773" s="691" customFormat="1" ht="15"/>
    <row r="7774" s="691" customFormat="1" ht="15"/>
    <row r="7775" s="691" customFormat="1" ht="15"/>
    <row r="7776" s="691" customFormat="1" ht="15"/>
    <row r="7777" s="691" customFormat="1" ht="15"/>
    <row r="7778" s="691" customFormat="1" ht="15"/>
    <row r="7779" s="691" customFormat="1" ht="15"/>
    <row r="7780" s="691" customFormat="1" ht="15"/>
    <row r="7781" s="691" customFormat="1" ht="15"/>
    <row r="7782" s="691" customFormat="1" ht="15"/>
    <row r="7783" s="691" customFormat="1" ht="15"/>
    <row r="7784" s="691" customFormat="1" ht="15"/>
    <row r="7785" s="691" customFormat="1" ht="15"/>
    <row r="7786" s="691" customFormat="1" ht="15"/>
    <row r="7787" s="691" customFormat="1" ht="15"/>
    <row r="7788" s="691" customFormat="1" ht="15"/>
    <row r="7789" s="691" customFormat="1" ht="15"/>
    <row r="7790" s="691" customFormat="1" ht="15"/>
    <row r="7791" s="691" customFormat="1" ht="15"/>
    <row r="7792" s="691" customFormat="1" ht="15"/>
    <row r="7793" s="691" customFormat="1" ht="15"/>
    <row r="7794" s="691" customFormat="1" ht="15"/>
    <row r="7795" s="691" customFormat="1" ht="15"/>
    <row r="7796" s="691" customFormat="1" ht="15"/>
    <row r="7797" s="691" customFormat="1" ht="15"/>
    <row r="7798" s="691" customFormat="1" ht="15"/>
    <row r="7799" s="691" customFormat="1" ht="15"/>
    <row r="7800" s="691" customFormat="1" ht="15"/>
    <row r="7801" s="691" customFormat="1" ht="15"/>
    <row r="7802" s="691" customFormat="1" ht="15"/>
    <row r="7803" s="691" customFormat="1" ht="15"/>
    <row r="7804" s="691" customFormat="1" ht="15"/>
    <row r="7805" s="691" customFormat="1" ht="15"/>
    <row r="7806" s="691" customFormat="1" ht="15"/>
    <row r="7807" s="691" customFormat="1" ht="15"/>
    <row r="7808" s="691" customFormat="1" ht="15"/>
    <row r="7809" s="691" customFormat="1" ht="15"/>
    <row r="7810" s="691" customFormat="1" ht="15"/>
    <row r="7811" s="691" customFormat="1" ht="15"/>
    <row r="7812" s="691" customFormat="1" ht="15"/>
    <row r="7813" s="691" customFormat="1" ht="15"/>
    <row r="7814" s="691" customFormat="1" ht="15"/>
    <row r="7815" s="691" customFormat="1" ht="15"/>
    <row r="7816" s="691" customFormat="1" ht="15"/>
    <row r="7817" s="691" customFormat="1" ht="15"/>
    <row r="7818" s="691" customFormat="1" ht="15"/>
    <row r="7819" s="691" customFormat="1" ht="15"/>
    <row r="7820" s="691" customFormat="1" ht="15"/>
    <row r="7821" s="691" customFormat="1" ht="15"/>
    <row r="7822" s="691" customFormat="1" ht="15"/>
    <row r="7823" s="691" customFormat="1" ht="15"/>
    <row r="7824" s="691" customFormat="1" ht="15"/>
    <row r="7825" s="691" customFormat="1" ht="15"/>
    <row r="7826" s="691" customFormat="1" ht="15"/>
    <row r="7827" s="691" customFormat="1" ht="15"/>
    <row r="7828" s="691" customFormat="1" ht="15"/>
    <row r="7829" s="691" customFormat="1" ht="15"/>
    <row r="7830" s="691" customFormat="1" ht="15"/>
    <row r="7831" s="691" customFormat="1" ht="15"/>
    <row r="7832" s="691" customFormat="1" ht="15"/>
    <row r="7833" s="691" customFormat="1" ht="15"/>
    <row r="7834" s="691" customFormat="1" ht="15"/>
    <row r="7835" s="691" customFormat="1" ht="15"/>
    <row r="7836" s="691" customFormat="1" ht="15"/>
    <row r="7837" s="691" customFormat="1" ht="15"/>
    <row r="7838" s="691" customFormat="1" ht="15"/>
    <row r="7839" s="691" customFormat="1" ht="15"/>
    <row r="7840" s="691" customFormat="1" ht="15"/>
    <row r="7841" s="691" customFormat="1" ht="15"/>
    <row r="7842" s="691" customFormat="1" ht="15"/>
    <row r="7843" s="691" customFormat="1" ht="15"/>
    <row r="7844" s="691" customFormat="1" ht="15"/>
    <row r="7845" s="691" customFormat="1" ht="15"/>
    <row r="7846" s="691" customFormat="1" ht="15"/>
    <row r="7847" s="691" customFormat="1" ht="15"/>
    <row r="7848" s="691" customFormat="1" ht="15"/>
    <row r="7849" s="691" customFormat="1" ht="15"/>
    <row r="7850" s="691" customFormat="1" ht="15"/>
    <row r="7851" s="691" customFormat="1" ht="15"/>
    <row r="7852" s="691" customFormat="1" ht="15"/>
    <row r="7853" s="691" customFormat="1" ht="15"/>
    <row r="7854" s="691" customFormat="1" ht="15"/>
    <row r="7855" s="691" customFormat="1" ht="15"/>
    <row r="7856" s="691" customFormat="1" ht="15"/>
    <row r="7857" s="691" customFormat="1" ht="15"/>
    <row r="7858" s="691" customFormat="1" ht="15"/>
    <row r="7859" s="691" customFormat="1" ht="15"/>
    <row r="7860" s="691" customFormat="1" ht="15"/>
    <row r="7861" s="691" customFormat="1" ht="15"/>
    <row r="7862" s="691" customFormat="1" ht="15"/>
    <row r="7863" s="691" customFormat="1" ht="15"/>
    <row r="7864" s="691" customFormat="1" ht="15"/>
    <row r="7865" s="691" customFormat="1" ht="15"/>
    <row r="7866" s="691" customFormat="1" ht="15"/>
    <row r="7867" s="691" customFormat="1" ht="15"/>
    <row r="7868" s="691" customFormat="1" ht="15"/>
    <row r="7869" s="691" customFormat="1" ht="15"/>
    <row r="7870" s="691" customFormat="1" ht="15"/>
    <row r="7871" s="691" customFormat="1" ht="15"/>
    <row r="7872" s="691" customFormat="1" ht="15"/>
    <row r="7873" s="691" customFormat="1" ht="15"/>
    <row r="7874" s="691" customFormat="1" ht="15"/>
    <row r="7875" s="691" customFormat="1" ht="15"/>
    <row r="7876" s="691" customFormat="1" ht="15"/>
    <row r="7877" s="691" customFormat="1" ht="15"/>
    <row r="7878" s="691" customFormat="1" ht="15"/>
    <row r="7879" s="691" customFormat="1" ht="15"/>
    <row r="7880" s="691" customFormat="1" ht="15"/>
    <row r="7881" s="691" customFormat="1" ht="15"/>
    <row r="7882" s="691" customFormat="1" ht="15"/>
    <row r="7883" s="691" customFormat="1" ht="15"/>
    <row r="7884" s="691" customFormat="1" ht="15"/>
    <row r="7885" s="691" customFormat="1" ht="15"/>
    <row r="7886" s="691" customFormat="1" ht="15"/>
    <row r="7887" s="691" customFormat="1" ht="15"/>
    <row r="7888" s="691" customFormat="1" ht="15"/>
    <row r="7889" s="691" customFormat="1" ht="15"/>
    <row r="7890" s="691" customFormat="1" ht="15"/>
    <row r="7891" s="691" customFormat="1" ht="15"/>
    <row r="7892" s="691" customFormat="1" ht="15"/>
    <row r="7893" s="691" customFormat="1" ht="15"/>
    <row r="7894" s="691" customFormat="1" ht="15"/>
    <row r="7895" s="691" customFormat="1" ht="15"/>
    <row r="7896" s="691" customFormat="1" ht="15"/>
    <row r="7897" s="691" customFormat="1" ht="15"/>
    <row r="7898" s="691" customFormat="1" ht="15"/>
    <row r="7899" s="691" customFormat="1" ht="15"/>
    <row r="7900" s="691" customFormat="1" ht="15"/>
    <row r="7901" s="691" customFormat="1" ht="15"/>
    <row r="7902" s="691" customFormat="1" ht="15"/>
    <row r="7903" s="691" customFormat="1" ht="15"/>
    <row r="7904" s="691" customFormat="1" ht="15"/>
    <row r="7905" s="691" customFormat="1" ht="15"/>
    <row r="7906" s="691" customFormat="1" ht="15"/>
    <row r="7907" s="691" customFormat="1" ht="15"/>
    <row r="7908" s="691" customFormat="1" ht="15"/>
    <row r="7909" s="691" customFormat="1" ht="15"/>
    <row r="7910" s="691" customFormat="1" ht="15"/>
    <row r="7911" s="691" customFormat="1" ht="15"/>
    <row r="7912" s="691" customFormat="1" ht="15"/>
    <row r="7913" s="691" customFormat="1" ht="15"/>
    <row r="7914" s="691" customFormat="1" ht="15"/>
    <row r="7915" s="691" customFormat="1" ht="15"/>
    <row r="7916" s="691" customFormat="1" ht="15"/>
    <row r="7917" s="691" customFormat="1" ht="15"/>
    <row r="7918" s="691" customFormat="1" ht="15"/>
    <row r="7919" s="691" customFormat="1" ht="15"/>
    <row r="7920" s="691" customFormat="1" ht="15"/>
    <row r="7921" s="691" customFormat="1" ht="15"/>
    <row r="7922" s="691" customFormat="1" ht="15"/>
    <row r="7923" s="691" customFormat="1" ht="15"/>
    <row r="7924" s="691" customFormat="1" ht="15"/>
    <row r="7925" s="691" customFormat="1" ht="15"/>
    <row r="7926" s="691" customFormat="1" ht="15"/>
    <row r="7927" s="691" customFormat="1" ht="15"/>
    <row r="7928" s="691" customFormat="1" ht="15"/>
    <row r="7929" s="691" customFormat="1" ht="15"/>
    <row r="7930" s="691" customFormat="1" ht="15"/>
    <row r="7931" s="691" customFormat="1" ht="15"/>
    <row r="7932" s="691" customFormat="1" ht="15"/>
    <row r="7933" s="691" customFormat="1" ht="15"/>
    <row r="7934" s="691" customFormat="1" ht="15"/>
    <row r="7935" s="691" customFormat="1" ht="15"/>
    <row r="7936" s="691" customFormat="1" ht="15"/>
    <row r="7937" s="691" customFormat="1" ht="15"/>
    <row r="7938" s="691" customFormat="1" ht="15"/>
    <row r="7939" s="691" customFormat="1" ht="15"/>
    <row r="7940" s="691" customFormat="1" ht="15"/>
    <row r="7941" s="691" customFormat="1" ht="15"/>
    <row r="7942" s="691" customFormat="1" ht="15"/>
    <row r="7943" s="691" customFormat="1" ht="15"/>
    <row r="7944" s="691" customFormat="1" ht="15"/>
    <row r="7945" s="691" customFormat="1" ht="15"/>
    <row r="7946" s="691" customFormat="1" ht="15"/>
    <row r="7947" s="691" customFormat="1" ht="15"/>
    <row r="7948" s="691" customFormat="1" ht="15"/>
    <row r="7949" s="691" customFormat="1" ht="15"/>
    <row r="7950" s="691" customFormat="1" ht="15"/>
    <row r="7951" s="691" customFormat="1" ht="15"/>
    <row r="7952" s="691" customFormat="1" ht="15"/>
    <row r="7953" s="691" customFormat="1" ht="15"/>
    <row r="7954" s="691" customFormat="1" ht="15"/>
    <row r="7955" s="691" customFormat="1" ht="15"/>
    <row r="7956" s="691" customFormat="1" ht="15"/>
    <row r="7957" s="691" customFormat="1" ht="15"/>
    <row r="7958" s="691" customFormat="1" ht="15"/>
    <row r="7959" s="691" customFormat="1" ht="15"/>
    <row r="7960" s="691" customFormat="1" ht="15"/>
    <row r="7961" s="691" customFormat="1" ht="15"/>
    <row r="7962" s="691" customFormat="1" ht="15"/>
    <row r="7963" s="691" customFormat="1" ht="15"/>
    <row r="7964" s="691" customFormat="1" ht="15"/>
    <row r="7965" s="691" customFormat="1" ht="15"/>
    <row r="7966" s="691" customFormat="1" ht="15"/>
    <row r="7967" s="691" customFormat="1" ht="15"/>
    <row r="7968" s="691" customFormat="1" ht="15"/>
    <row r="7969" s="691" customFormat="1" ht="15"/>
    <row r="7970" s="691" customFormat="1" ht="15"/>
    <row r="7971" s="691" customFormat="1" ht="15"/>
    <row r="7972" s="691" customFormat="1" ht="15"/>
    <row r="7973" s="691" customFormat="1" ht="15"/>
    <row r="7974" s="691" customFormat="1" ht="15"/>
    <row r="7975" s="691" customFormat="1" ht="15"/>
    <row r="7976" s="691" customFormat="1" ht="15"/>
    <row r="7977" s="691" customFormat="1" ht="15"/>
    <row r="7978" s="691" customFormat="1" ht="15"/>
    <row r="7979" s="691" customFormat="1" ht="15"/>
    <row r="7980" s="691" customFormat="1" ht="15"/>
    <row r="7981" s="691" customFormat="1" ht="15"/>
    <row r="7982" s="691" customFormat="1" ht="15"/>
    <row r="7983" s="691" customFormat="1" ht="15"/>
    <row r="7984" s="691" customFormat="1" ht="15"/>
    <row r="7985" s="691" customFormat="1" ht="15"/>
    <row r="7986" s="691" customFormat="1" ht="15"/>
    <row r="7987" s="691" customFormat="1" ht="15"/>
    <row r="7988" s="691" customFormat="1" ht="15"/>
    <row r="7989" s="691" customFormat="1" ht="15"/>
    <row r="7990" s="691" customFormat="1" ht="15"/>
    <row r="7991" s="691" customFormat="1" ht="15"/>
    <row r="7992" s="691" customFormat="1" ht="15"/>
    <row r="7993" s="691" customFormat="1" ht="15"/>
    <row r="7994" s="691" customFormat="1" ht="15"/>
    <row r="7995" s="691" customFormat="1" ht="15"/>
    <row r="7996" s="691" customFormat="1" ht="15"/>
    <row r="7997" s="691" customFormat="1" ht="15"/>
    <row r="7998" s="691" customFormat="1" ht="15"/>
    <row r="7999" s="691" customFormat="1" ht="15"/>
    <row r="8000" s="691" customFormat="1" ht="15"/>
    <row r="8001" s="691" customFormat="1" ht="15"/>
    <row r="8002" s="691" customFormat="1" ht="15"/>
    <row r="8003" s="691" customFormat="1" ht="15"/>
    <row r="8004" s="691" customFormat="1" ht="15"/>
    <row r="8005" s="691" customFormat="1" ht="15"/>
    <row r="8006" s="691" customFormat="1" ht="15"/>
    <row r="8007" s="691" customFormat="1" ht="15"/>
    <row r="8008" s="691" customFormat="1" ht="15"/>
    <row r="8009" s="691" customFormat="1" ht="15"/>
    <row r="8010" s="691" customFormat="1" ht="15"/>
    <row r="8011" s="691" customFormat="1" ht="15"/>
    <row r="8012" s="691" customFormat="1" ht="15"/>
    <row r="8013" s="691" customFormat="1" ht="15"/>
    <row r="8014" s="691" customFormat="1" ht="15"/>
    <row r="8015" s="691" customFormat="1" ht="15"/>
    <row r="8016" s="691" customFormat="1" ht="15"/>
    <row r="8017" s="691" customFormat="1" ht="15"/>
    <row r="8018" s="691" customFormat="1" ht="15"/>
    <row r="8019" s="691" customFormat="1" ht="15"/>
    <row r="8020" s="691" customFormat="1" ht="15"/>
    <row r="8021" s="691" customFormat="1" ht="15"/>
    <row r="8022" s="691" customFormat="1" ht="15"/>
    <row r="8023" s="691" customFormat="1" ht="15"/>
    <row r="8024" s="691" customFormat="1" ht="15"/>
    <row r="8025" s="691" customFormat="1" ht="15"/>
    <row r="8026" s="691" customFormat="1" ht="15"/>
    <row r="8027" s="691" customFormat="1" ht="15"/>
    <row r="8028" s="691" customFormat="1" ht="15"/>
    <row r="8029" s="691" customFormat="1" ht="15"/>
    <row r="8030" s="691" customFormat="1" ht="15"/>
    <row r="8031" s="691" customFormat="1" ht="15"/>
    <row r="8032" s="691" customFormat="1" ht="15"/>
    <row r="8033" s="691" customFormat="1" ht="15"/>
    <row r="8034" s="691" customFormat="1" ht="15"/>
    <row r="8035" s="691" customFormat="1" ht="15"/>
    <row r="8036" s="691" customFormat="1" ht="15"/>
    <row r="8037" s="691" customFormat="1" ht="15"/>
    <row r="8038" s="691" customFormat="1" ht="15"/>
    <row r="8039" s="691" customFormat="1" ht="15"/>
    <row r="8040" s="691" customFormat="1" ht="15"/>
    <row r="8041" s="691" customFormat="1" ht="15"/>
    <row r="8042" s="691" customFormat="1" ht="15"/>
    <row r="8043" s="691" customFormat="1" ht="15"/>
    <row r="8044" s="691" customFormat="1" ht="15"/>
    <row r="8045" s="691" customFormat="1" ht="15"/>
    <row r="8046" s="691" customFormat="1" ht="15"/>
    <row r="8047" s="691" customFormat="1" ht="15"/>
    <row r="8048" s="691" customFormat="1" ht="15"/>
    <row r="8049" s="691" customFormat="1" ht="15"/>
    <row r="8050" s="691" customFormat="1" ht="15"/>
    <row r="8051" s="691" customFormat="1" ht="15"/>
    <row r="8052" s="691" customFormat="1" ht="15"/>
    <row r="8053" s="691" customFormat="1" ht="15"/>
    <row r="8054" s="691" customFormat="1" ht="15"/>
    <row r="8055" s="691" customFormat="1" ht="15"/>
    <row r="8056" s="691" customFormat="1" ht="15"/>
    <row r="8057" s="691" customFormat="1" ht="15"/>
    <row r="8058" s="691" customFormat="1" ht="15"/>
    <row r="8059" s="691" customFormat="1" ht="15"/>
    <row r="8060" s="691" customFormat="1" ht="15"/>
    <row r="8061" s="691" customFormat="1" ht="15"/>
    <row r="8062" s="691" customFormat="1" ht="15"/>
    <row r="8063" s="691" customFormat="1" ht="15"/>
    <row r="8064" s="691" customFormat="1" ht="15"/>
    <row r="8065" s="691" customFormat="1" ht="15"/>
    <row r="8066" s="691" customFormat="1" ht="15"/>
    <row r="8067" s="691" customFormat="1" ht="15"/>
    <row r="8068" s="691" customFormat="1" ht="15"/>
    <row r="8069" s="691" customFormat="1" ht="15"/>
    <row r="8070" s="691" customFormat="1" ht="15"/>
    <row r="8071" s="691" customFormat="1" ht="15"/>
    <row r="8072" s="691" customFormat="1" ht="15"/>
    <row r="8073" s="691" customFormat="1" ht="15"/>
    <row r="8074" s="691" customFormat="1" ht="15"/>
    <row r="8075" s="691" customFormat="1" ht="15"/>
    <row r="8076" s="691" customFormat="1" ht="15"/>
    <row r="8077" s="691" customFormat="1" ht="15"/>
    <row r="8078" s="691" customFormat="1" ht="15"/>
    <row r="8079" s="691" customFormat="1" ht="15"/>
    <row r="8080" s="691" customFormat="1" ht="15"/>
    <row r="8081" s="691" customFormat="1" ht="15"/>
    <row r="8082" s="691" customFormat="1" ht="15"/>
    <row r="8083" s="691" customFormat="1" ht="15"/>
    <row r="8084" s="691" customFormat="1" ht="15"/>
    <row r="8085" s="691" customFormat="1" ht="15"/>
    <row r="8086" s="691" customFormat="1" ht="15"/>
    <row r="8087" s="691" customFormat="1" ht="15"/>
    <row r="8088" s="691" customFormat="1" ht="15"/>
    <row r="8089" s="691" customFormat="1" ht="15"/>
    <row r="8090" s="691" customFormat="1" ht="15"/>
    <row r="8091" s="691" customFormat="1" ht="15"/>
    <row r="8092" s="691" customFormat="1" ht="15"/>
    <row r="8093" s="691" customFormat="1" ht="15"/>
    <row r="8094" s="691" customFormat="1" ht="15"/>
    <row r="8095" s="691" customFormat="1" ht="15"/>
    <row r="8096" s="691" customFormat="1" ht="15"/>
    <row r="8097" s="691" customFormat="1" ht="15"/>
    <row r="8098" s="691" customFormat="1" ht="15"/>
    <row r="8099" s="691" customFormat="1" ht="15"/>
    <row r="8100" s="691" customFormat="1" ht="15"/>
    <row r="8101" s="691" customFormat="1" ht="15"/>
    <row r="8102" s="691" customFormat="1" ht="15"/>
    <row r="8103" s="691" customFormat="1" ht="15"/>
    <row r="8104" s="691" customFormat="1" ht="15"/>
    <row r="8105" s="691" customFormat="1" ht="15"/>
    <row r="8106" s="691" customFormat="1" ht="15"/>
    <row r="8107" s="691" customFormat="1" ht="15"/>
    <row r="8108" s="691" customFormat="1" ht="15"/>
    <row r="8109" s="691" customFormat="1" ht="15"/>
    <row r="8110" s="691" customFormat="1" ht="15"/>
    <row r="8111" s="691" customFormat="1" ht="15"/>
    <row r="8112" s="691" customFormat="1" ht="15"/>
    <row r="8113" s="691" customFormat="1" ht="15"/>
    <row r="8114" s="691" customFormat="1" ht="15"/>
    <row r="8115" s="691" customFormat="1" ht="15"/>
    <row r="8116" s="691" customFormat="1" ht="15"/>
    <row r="8117" s="691" customFormat="1" ht="15"/>
    <row r="8118" s="691" customFormat="1" ht="15"/>
    <row r="8119" s="691" customFormat="1" ht="15"/>
    <row r="8120" s="691" customFormat="1" ht="15"/>
    <row r="8121" s="691" customFormat="1" ht="15"/>
    <row r="8122" s="691" customFormat="1" ht="15"/>
    <row r="8123" s="691" customFormat="1" ht="15"/>
    <row r="8124" s="691" customFormat="1" ht="15"/>
    <row r="8125" s="691" customFormat="1" ht="15"/>
    <row r="8126" s="691" customFormat="1" ht="15"/>
    <row r="8127" s="691" customFormat="1" ht="15"/>
    <row r="8128" s="691" customFormat="1" ht="15"/>
    <row r="8129" s="691" customFormat="1" ht="15"/>
    <row r="8130" s="691" customFormat="1" ht="15"/>
    <row r="8131" s="691" customFormat="1" ht="15"/>
    <row r="8132" s="691" customFormat="1" ht="15"/>
    <row r="8133" s="691" customFormat="1" ht="15"/>
    <row r="8134" s="691" customFormat="1" ht="15"/>
    <row r="8135" s="691" customFormat="1" ht="15"/>
    <row r="8136" s="691" customFormat="1" ht="15"/>
    <row r="8137" s="691" customFormat="1" ht="15"/>
    <row r="8138" s="691" customFormat="1" ht="15"/>
    <row r="8139" s="691" customFormat="1" ht="15"/>
    <row r="8140" s="691" customFormat="1" ht="15"/>
    <row r="8141" s="691" customFormat="1" ht="15"/>
    <row r="8142" s="691" customFormat="1" ht="15"/>
    <row r="8143" s="691" customFormat="1" ht="15"/>
    <row r="8144" s="691" customFormat="1" ht="15"/>
    <row r="8145" s="691" customFormat="1" ht="15"/>
    <row r="8146" s="691" customFormat="1" ht="15"/>
    <row r="8147" s="691" customFormat="1" ht="15"/>
    <row r="8148" s="691" customFormat="1" ht="15"/>
    <row r="8149" s="691" customFormat="1" ht="15"/>
    <row r="8150" s="691" customFormat="1" ht="15"/>
    <row r="8151" s="691" customFormat="1" ht="15"/>
    <row r="8152" s="691" customFormat="1" ht="15"/>
    <row r="8153" s="691" customFormat="1" ht="15"/>
    <row r="8154" s="691" customFormat="1" ht="15"/>
    <row r="8155" s="691" customFormat="1" ht="15"/>
    <row r="8156" s="691" customFormat="1" ht="15"/>
    <row r="8157" s="691" customFormat="1" ht="15"/>
    <row r="8158" s="691" customFormat="1" ht="15"/>
    <row r="8159" s="691" customFormat="1" ht="15"/>
    <row r="8160" s="691" customFormat="1" ht="15"/>
    <row r="8161" s="691" customFormat="1" ht="15"/>
    <row r="8162" s="691" customFormat="1" ht="15"/>
    <row r="8163" s="691" customFormat="1" ht="15"/>
    <row r="8164" s="691" customFormat="1" ht="15"/>
    <row r="8165" s="691" customFormat="1" ht="15"/>
    <row r="8166" s="691" customFormat="1" ht="15"/>
    <row r="8167" s="691" customFormat="1" ht="15"/>
    <row r="8168" s="691" customFormat="1" ht="15"/>
    <row r="8169" s="691" customFormat="1" ht="15"/>
    <row r="8170" s="691" customFormat="1" ht="15"/>
    <row r="8171" s="691" customFormat="1" ht="15"/>
    <row r="8172" s="691" customFormat="1" ht="15"/>
    <row r="8173" s="691" customFormat="1" ht="15"/>
    <row r="8174" s="691" customFormat="1" ht="15"/>
    <row r="8175" s="691" customFormat="1" ht="15"/>
    <row r="8176" s="691" customFormat="1" ht="15"/>
    <row r="8177" s="691" customFormat="1" ht="15"/>
    <row r="8178" s="691" customFormat="1" ht="15"/>
    <row r="8179" s="691" customFormat="1" ht="15"/>
    <row r="8180" s="691" customFormat="1" ht="15"/>
    <row r="8181" s="691" customFormat="1" ht="15"/>
    <row r="8182" s="691" customFormat="1" ht="15"/>
    <row r="8183" s="691" customFormat="1" ht="15"/>
    <row r="8184" s="691" customFormat="1" ht="15"/>
    <row r="8185" s="691" customFormat="1" ht="15"/>
    <row r="8186" s="691" customFormat="1" ht="15"/>
    <row r="8187" s="691" customFormat="1" ht="15"/>
    <row r="8188" s="691" customFormat="1" ht="15"/>
    <row r="8189" s="691" customFormat="1" ht="15"/>
    <row r="8190" s="691" customFormat="1" ht="15"/>
    <row r="8191" s="691" customFormat="1" ht="15"/>
    <row r="8192" s="691" customFormat="1" ht="15"/>
    <row r="8193" s="691" customFormat="1" ht="15"/>
    <row r="8194" s="691" customFormat="1" ht="15"/>
    <row r="8195" s="691" customFormat="1" ht="15"/>
    <row r="8196" s="691" customFormat="1" ht="15"/>
    <row r="8197" s="691" customFormat="1" ht="15"/>
    <row r="8198" s="691" customFormat="1" ht="15"/>
    <row r="8199" s="691" customFormat="1" ht="15"/>
    <row r="8200" s="691" customFormat="1" ht="15"/>
    <row r="8201" s="691" customFormat="1" ht="15"/>
    <row r="8202" s="691" customFormat="1" ht="15"/>
    <row r="8203" s="691" customFormat="1" ht="15"/>
    <row r="8204" s="691" customFormat="1" ht="15"/>
    <row r="8205" s="691" customFormat="1" ht="15"/>
    <row r="8206" s="691" customFormat="1" ht="15"/>
    <row r="8207" s="691" customFormat="1" ht="15"/>
    <row r="8208" s="691" customFormat="1" ht="15"/>
    <row r="8209" s="691" customFormat="1" ht="15"/>
    <row r="8210" s="691" customFormat="1" ht="15"/>
    <row r="8211" s="691" customFormat="1" ht="15"/>
    <row r="8212" s="691" customFormat="1" ht="15"/>
    <row r="8213" s="691" customFormat="1" ht="15"/>
    <row r="8214" s="691" customFormat="1" ht="15"/>
    <row r="8215" s="691" customFormat="1" ht="15"/>
    <row r="8216" s="691" customFormat="1" ht="15"/>
    <row r="8217" s="691" customFormat="1" ht="15"/>
    <row r="8218" s="691" customFormat="1" ht="15"/>
    <row r="8219" s="691" customFormat="1" ht="15"/>
    <row r="8220" s="691" customFormat="1" ht="15"/>
    <row r="8221" s="691" customFormat="1" ht="15"/>
    <row r="8222" s="691" customFormat="1" ht="15"/>
    <row r="8223" s="691" customFormat="1" ht="15"/>
    <row r="8224" s="691" customFormat="1" ht="15"/>
    <row r="8225" s="691" customFormat="1" ht="15"/>
    <row r="8226" s="691" customFormat="1" ht="15"/>
    <row r="8227" s="691" customFormat="1" ht="15"/>
    <row r="8228" s="691" customFormat="1" ht="15"/>
    <row r="8229" s="691" customFormat="1" ht="15"/>
    <row r="8230" s="691" customFormat="1" ht="15"/>
    <row r="8231" s="691" customFormat="1" ht="15"/>
    <row r="8232" s="691" customFormat="1" ht="15"/>
    <row r="8233" s="691" customFormat="1" ht="15"/>
    <row r="8234" s="691" customFormat="1" ht="15"/>
    <row r="8235" s="691" customFormat="1" ht="15"/>
    <row r="8236" s="691" customFormat="1" ht="15"/>
    <row r="8237" s="691" customFormat="1" ht="15"/>
    <row r="8238" s="691" customFormat="1" ht="15"/>
    <row r="8239" s="691" customFormat="1" ht="15"/>
    <row r="8240" s="691" customFormat="1" ht="15"/>
    <row r="8241" s="691" customFormat="1" ht="15"/>
    <row r="8242" s="691" customFormat="1" ht="15"/>
    <row r="8243" s="691" customFormat="1" ht="15"/>
    <row r="8244" s="691" customFormat="1" ht="15"/>
    <row r="8245" s="691" customFormat="1" ht="15"/>
    <row r="8246" s="691" customFormat="1" ht="15"/>
    <row r="8247" s="691" customFormat="1" ht="15"/>
    <row r="8248" s="691" customFormat="1" ht="15"/>
    <row r="8249" s="691" customFormat="1" ht="15"/>
    <row r="8250" s="691" customFormat="1" ht="15"/>
    <row r="8251" s="691" customFormat="1" ht="15"/>
    <row r="8252" s="691" customFormat="1" ht="15"/>
    <row r="8253" s="691" customFormat="1" ht="15"/>
    <row r="8254" s="691" customFormat="1" ht="15"/>
    <row r="8255" s="691" customFormat="1" ht="15"/>
    <row r="8256" s="691" customFormat="1" ht="15"/>
    <row r="8257" s="691" customFormat="1" ht="15"/>
    <row r="8258" s="691" customFormat="1" ht="15"/>
    <row r="8259" s="691" customFormat="1" ht="15"/>
    <row r="8260" s="691" customFormat="1" ht="15"/>
    <row r="8261" s="691" customFormat="1" ht="15"/>
    <row r="8262" s="691" customFormat="1" ht="15"/>
    <row r="8263" s="691" customFormat="1" ht="15"/>
    <row r="8264" s="691" customFormat="1" ht="15"/>
    <row r="8265" s="691" customFormat="1" ht="15"/>
    <row r="8266" s="691" customFormat="1" ht="15"/>
    <row r="8267" s="691" customFormat="1" ht="15"/>
    <row r="8268" s="691" customFormat="1" ht="15"/>
    <row r="8269" s="691" customFormat="1" ht="15"/>
    <row r="8270" s="691" customFormat="1" ht="15"/>
    <row r="8271" s="691" customFormat="1" ht="15"/>
    <row r="8272" s="691" customFormat="1" ht="15"/>
    <row r="8273" s="691" customFormat="1" ht="15"/>
    <row r="8274" s="691" customFormat="1" ht="15"/>
    <row r="8275" s="691" customFormat="1" ht="15"/>
    <row r="8276" s="691" customFormat="1" ht="15"/>
    <row r="8277" s="691" customFormat="1" ht="15"/>
    <row r="8278" s="691" customFormat="1" ht="15"/>
    <row r="8279" s="691" customFormat="1" ht="15"/>
    <row r="8280" s="691" customFormat="1" ht="15"/>
    <row r="8281" s="691" customFormat="1" ht="15"/>
    <row r="8282" s="691" customFormat="1" ht="15"/>
    <row r="8283" s="691" customFormat="1" ht="15"/>
    <row r="8284" s="691" customFormat="1" ht="15"/>
    <row r="8285" s="691" customFormat="1" ht="15"/>
    <row r="8286" s="691" customFormat="1" ht="15"/>
    <row r="8287" s="691" customFormat="1" ht="15"/>
    <row r="8288" s="691" customFormat="1" ht="15"/>
    <row r="8289" s="691" customFormat="1" ht="15"/>
    <row r="8290" s="691" customFormat="1" ht="15"/>
    <row r="8291" s="691" customFormat="1" ht="15"/>
    <row r="8292" s="691" customFormat="1" ht="15"/>
    <row r="8293" s="691" customFormat="1" ht="15"/>
    <row r="8294" s="691" customFormat="1" ht="15"/>
    <row r="8295" s="691" customFormat="1" ht="15"/>
    <row r="8296" s="691" customFormat="1" ht="15"/>
    <row r="8297" s="691" customFormat="1" ht="15"/>
    <row r="8298" s="691" customFormat="1" ht="15"/>
    <row r="8299" s="691" customFormat="1" ht="15"/>
    <row r="8300" s="691" customFormat="1" ht="15"/>
    <row r="8301" s="691" customFormat="1" ht="15"/>
    <row r="8302" s="691" customFormat="1" ht="15"/>
    <row r="8303" s="691" customFormat="1" ht="15"/>
    <row r="8304" s="691" customFormat="1" ht="15"/>
    <row r="8305" s="691" customFormat="1" ht="15"/>
    <row r="8306" s="691" customFormat="1" ht="15"/>
    <row r="8307" s="691" customFormat="1" ht="15"/>
    <row r="8308" s="691" customFormat="1" ht="15"/>
    <row r="8309" s="691" customFormat="1" ht="15"/>
    <row r="8310" s="691" customFormat="1" ht="15"/>
    <row r="8311" s="691" customFormat="1" ht="15"/>
    <row r="8312" s="691" customFormat="1" ht="15"/>
    <row r="8313" s="691" customFormat="1" ht="15"/>
    <row r="8314" s="691" customFormat="1" ht="15"/>
    <row r="8315" s="691" customFormat="1" ht="15"/>
    <row r="8316" s="691" customFormat="1" ht="15"/>
    <row r="8317" s="691" customFormat="1" ht="15"/>
    <row r="8318" s="691" customFormat="1" ht="15"/>
    <row r="8319" s="691" customFormat="1" ht="15"/>
    <row r="8320" s="691" customFormat="1" ht="15"/>
    <row r="8321" s="691" customFormat="1" ht="15"/>
    <row r="8322" s="691" customFormat="1" ht="15"/>
    <row r="8323" s="691" customFormat="1" ht="15"/>
    <row r="8324" s="691" customFormat="1" ht="15"/>
    <row r="8325" s="691" customFormat="1" ht="15"/>
    <row r="8326" s="691" customFormat="1" ht="15"/>
    <row r="8327" s="691" customFormat="1" ht="15"/>
    <row r="8328" s="691" customFormat="1" ht="15"/>
    <row r="8329" s="691" customFormat="1" ht="15"/>
    <row r="8330" s="691" customFormat="1" ht="15"/>
    <row r="8331" s="691" customFormat="1" ht="15"/>
    <row r="8332" s="691" customFormat="1" ht="15"/>
    <row r="8333" s="691" customFormat="1" ht="15"/>
    <row r="8334" s="691" customFormat="1" ht="15"/>
    <row r="8335" s="691" customFormat="1" ht="15"/>
    <row r="8336" s="691" customFormat="1" ht="15"/>
    <row r="8337" s="691" customFormat="1" ht="15"/>
    <row r="8338" s="691" customFormat="1" ht="15"/>
    <row r="8339" s="691" customFormat="1" ht="15"/>
    <row r="8340" s="691" customFormat="1" ht="15"/>
    <row r="8341" s="691" customFormat="1" ht="15"/>
    <row r="8342" s="691" customFormat="1" ht="15"/>
    <row r="8343" s="691" customFormat="1" ht="15"/>
    <row r="8344" s="691" customFormat="1" ht="15"/>
    <row r="8345" s="691" customFormat="1" ht="15"/>
    <row r="8346" s="691" customFormat="1" ht="15"/>
    <row r="8347" s="691" customFormat="1" ht="15"/>
    <row r="8348" s="691" customFormat="1" ht="15"/>
    <row r="8349" s="691" customFormat="1" ht="15"/>
    <row r="8350" s="691" customFormat="1" ht="15"/>
    <row r="8351" s="691" customFormat="1" ht="15"/>
    <row r="8352" s="691" customFormat="1" ht="15"/>
    <row r="8353" s="691" customFormat="1" ht="15"/>
    <row r="8354" s="691" customFormat="1" ht="15"/>
    <row r="8355" s="691" customFormat="1" ht="15"/>
    <row r="8356" s="691" customFormat="1" ht="15"/>
    <row r="8357" s="691" customFormat="1" ht="15"/>
    <row r="8358" s="691" customFormat="1" ht="15"/>
    <row r="8359" s="691" customFormat="1" ht="15"/>
    <row r="8360" s="691" customFormat="1" ht="15"/>
    <row r="8361" s="691" customFormat="1" ht="15"/>
    <row r="8362" s="691" customFormat="1" ht="15"/>
    <row r="8363" s="691" customFormat="1" ht="15"/>
    <row r="8364" s="691" customFormat="1" ht="15"/>
    <row r="8365" s="691" customFormat="1" ht="15"/>
    <row r="8366" s="691" customFormat="1" ht="15"/>
    <row r="8367" s="691" customFormat="1" ht="15"/>
    <row r="8368" s="691" customFormat="1" ht="15"/>
    <row r="8369" s="691" customFormat="1" ht="15"/>
    <row r="8370" s="691" customFormat="1" ht="15"/>
    <row r="8371" s="691" customFormat="1" ht="15"/>
    <row r="8372" s="691" customFormat="1" ht="15"/>
    <row r="8373" s="691" customFormat="1" ht="15"/>
    <row r="8374" s="691" customFormat="1" ht="15"/>
    <row r="8375" s="691" customFormat="1" ht="15"/>
    <row r="8376" s="691" customFormat="1" ht="15"/>
    <row r="8377" s="691" customFormat="1" ht="15"/>
    <row r="8378" s="691" customFormat="1" ht="15"/>
    <row r="8379" s="691" customFormat="1" ht="15"/>
    <row r="8380" s="691" customFormat="1" ht="15"/>
    <row r="8381" s="691" customFormat="1" ht="15"/>
    <row r="8382" s="691" customFormat="1" ht="15"/>
    <row r="8383" s="691" customFormat="1" ht="15"/>
    <row r="8384" s="691" customFormat="1" ht="15"/>
    <row r="8385" s="691" customFormat="1" ht="15"/>
    <row r="8386" s="691" customFormat="1" ht="15"/>
    <row r="8387" s="691" customFormat="1" ht="15"/>
    <row r="8388" s="691" customFormat="1" ht="15"/>
    <row r="8389" s="691" customFormat="1" ht="15"/>
    <row r="8390" s="691" customFormat="1" ht="15"/>
    <row r="8391" s="691" customFormat="1" ht="15"/>
    <row r="8392" s="691" customFormat="1" ht="15"/>
    <row r="8393" s="691" customFormat="1" ht="15"/>
    <row r="8394" s="691" customFormat="1" ht="15"/>
    <row r="8395" s="691" customFormat="1" ht="15"/>
    <row r="8396" s="691" customFormat="1" ht="15"/>
    <row r="8397" s="691" customFormat="1" ht="15"/>
    <row r="8398" s="691" customFormat="1" ht="15"/>
    <row r="8399" s="691" customFormat="1" ht="15"/>
    <row r="8400" s="691" customFormat="1" ht="15"/>
    <row r="8401" s="691" customFormat="1" ht="15"/>
    <row r="8402" s="691" customFormat="1" ht="15"/>
    <row r="8403" s="691" customFormat="1" ht="15"/>
    <row r="8404" s="691" customFormat="1" ht="15"/>
    <row r="8405" s="691" customFormat="1" ht="15"/>
    <row r="8406" s="691" customFormat="1" ht="15"/>
    <row r="8407" s="691" customFormat="1" ht="15"/>
    <row r="8408" s="691" customFormat="1" ht="15"/>
    <row r="8409" s="691" customFormat="1" ht="15"/>
    <row r="8410" s="691" customFormat="1" ht="15"/>
    <row r="8411" s="691" customFormat="1" ht="15"/>
    <row r="8412" s="691" customFormat="1" ht="15"/>
    <row r="8413" s="691" customFormat="1" ht="15"/>
    <row r="8414" s="691" customFormat="1" ht="15"/>
    <row r="8415" s="691" customFormat="1" ht="15"/>
    <row r="8416" s="691" customFormat="1" ht="15"/>
    <row r="8417" s="691" customFormat="1" ht="15"/>
    <row r="8418" s="691" customFormat="1" ht="15"/>
    <row r="8419" s="691" customFormat="1" ht="15"/>
    <row r="8420" s="691" customFormat="1" ht="15"/>
    <row r="8421" s="691" customFormat="1" ht="15"/>
    <row r="8422" s="691" customFormat="1" ht="15"/>
    <row r="8423" s="691" customFormat="1" ht="15"/>
    <row r="8424" s="691" customFormat="1" ht="15"/>
    <row r="8425" s="691" customFormat="1" ht="15"/>
    <row r="8426" s="691" customFormat="1" ht="15"/>
    <row r="8427" s="691" customFormat="1" ht="15"/>
    <row r="8428" s="691" customFormat="1" ht="15"/>
    <row r="8429" s="691" customFormat="1" ht="15"/>
    <row r="8430" s="691" customFormat="1" ht="15"/>
    <row r="8431" s="691" customFormat="1" ht="15"/>
    <row r="8432" s="691" customFormat="1" ht="15"/>
    <row r="8433" s="691" customFormat="1" ht="15"/>
    <row r="8434" s="691" customFormat="1" ht="15"/>
    <row r="8435" s="691" customFormat="1" ht="15"/>
    <row r="8436" s="691" customFormat="1" ht="15"/>
    <row r="8437" s="691" customFormat="1" ht="15"/>
    <row r="8438" s="691" customFormat="1" ht="15"/>
    <row r="8439" s="691" customFormat="1" ht="15"/>
    <row r="8440" s="691" customFormat="1" ht="15"/>
    <row r="8441" s="691" customFormat="1" ht="15"/>
    <row r="8442" s="691" customFormat="1" ht="15"/>
    <row r="8443" s="691" customFormat="1" ht="15"/>
    <row r="8444" s="691" customFormat="1" ht="15"/>
    <row r="8445" s="691" customFormat="1" ht="15"/>
    <row r="8446" s="691" customFormat="1" ht="15"/>
    <row r="8447" s="691" customFormat="1" ht="15"/>
    <row r="8448" s="691" customFormat="1" ht="15"/>
    <row r="8449" s="691" customFormat="1" ht="15"/>
    <row r="8450" s="691" customFormat="1" ht="15"/>
    <row r="8451" s="691" customFormat="1" ht="15"/>
    <row r="8452" s="691" customFormat="1" ht="15"/>
    <row r="8453" s="691" customFormat="1" ht="15"/>
    <row r="8454" s="691" customFormat="1" ht="15"/>
    <row r="8455" s="691" customFormat="1" ht="15"/>
    <row r="8456" s="691" customFormat="1" ht="15"/>
    <row r="8457" s="691" customFormat="1" ht="15"/>
    <row r="8458" s="691" customFormat="1" ht="15"/>
    <row r="8459" s="691" customFormat="1" ht="15"/>
    <row r="8460" s="691" customFormat="1" ht="15"/>
    <row r="8461" s="691" customFormat="1" ht="15"/>
    <row r="8462" s="691" customFormat="1" ht="15"/>
    <row r="8463" s="691" customFormat="1" ht="15"/>
    <row r="8464" s="691" customFormat="1" ht="15"/>
    <row r="8465" s="691" customFormat="1" ht="15"/>
    <row r="8466" s="691" customFormat="1" ht="15"/>
    <row r="8467" s="691" customFormat="1" ht="15"/>
    <row r="8468" s="691" customFormat="1" ht="15"/>
    <row r="8469" s="691" customFormat="1" ht="15"/>
    <row r="8470" s="691" customFormat="1" ht="15"/>
    <row r="8471" s="691" customFormat="1" ht="15"/>
    <row r="8472" s="691" customFormat="1" ht="15"/>
    <row r="8473" s="691" customFormat="1" ht="15"/>
    <row r="8474" s="691" customFormat="1" ht="15"/>
    <row r="8475" s="691" customFormat="1" ht="15"/>
    <row r="8476" s="691" customFormat="1" ht="15"/>
    <row r="8477" s="691" customFormat="1" ht="15"/>
    <row r="8478" s="691" customFormat="1" ht="15"/>
    <row r="8479" s="691" customFormat="1" ht="15"/>
    <row r="8480" s="691" customFormat="1" ht="15"/>
    <row r="8481" s="691" customFormat="1" ht="15"/>
    <row r="8482" s="691" customFormat="1" ht="15"/>
    <row r="8483" s="691" customFormat="1" ht="15"/>
    <row r="8484" s="691" customFormat="1" ht="15"/>
    <row r="8485" s="691" customFormat="1" ht="15"/>
    <row r="8486" s="691" customFormat="1" ht="15"/>
    <row r="8487" s="691" customFormat="1" ht="15"/>
    <row r="8488" s="691" customFormat="1" ht="15"/>
    <row r="8489" s="691" customFormat="1" ht="15"/>
    <row r="8490" s="691" customFormat="1" ht="15"/>
    <row r="8491" s="691" customFormat="1" ht="15"/>
    <row r="8492" s="691" customFormat="1" ht="15"/>
    <row r="8493" s="691" customFormat="1" ht="15"/>
    <row r="8494" s="691" customFormat="1" ht="15"/>
    <row r="8495" s="691" customFormat="1" ht="15"/>
    <row r="8496" s="691" customFormat="1" ht="15"/>
    <row r="8497" s="691" customFormat="1" ht="15"/>
    <row r="8498" s="691" customFormat="1" ht="15"/>
    <row r="8499" s="691" customFormat="1" ht="15"/>
    <row r="8500" s="691" customFormat="1" ht="15"/>
    <row r="8501" s="691" customFormat="1" ht="15"/>
    <row r="8502" s="691" customFormat="1" ht="15"/>
    <row r="8503" s="691" customFormat="1" ht="15"/>
    <row r="8504" s="691" customFormat="1" ht="15"/>
    <row r="8505" s="691" customFormat="1" ht="15"/>
    <row r="8506" s="691" customFormat="1" ht="15"/>
    <row r="8507" s="691" customFormat="1" ht="15"/>
    <row r="8508" s="691" customFormat="1" ht="15"/>
    <row r="8509" s="691" customFormat="1" ht="15"/>
    <row r="8510" s="691" customFormat="1" ht="15"/>
    <row r="8511" s="691" customFormat="1" ht="15"/>
    <row r="8512" s="691" customFormat="1" ht="15"/>
    <row r="8513" s="691" customFormat="1" ht="15"/>
    <row r="8514" s="691" customFormat="1" ht="15"/>
    <row r="8515" s="691" customFormat="1" ht="15"/>
    <row r="8516" s="691" customFormat="1" ht="15"/>
    <row r="8517" s="691" customFormat="1" ht="15"/>
    <row r="8518" s="691" customFormat="1" ht="15"/>
    <row r="8519" s="691" customFormat="1" ht="15"/>
    <row r="8520" s="691" customFormat="1" ht="15"/>
    <row r="8521" s="691" customFormat="1" ht="15"/>
    <row r="8522" s="691" customFormat="1" ht="15"/>
    <row r="8523" s="691" customFormat="1" ht="15"/>
    <row r="8524" s="691" customFormat="1" ht="15"/>
    <row r="8525" s="691" customFormat="1" ht="15"/>
    <row r="8526" s="691" customFormat="1" ht="15"/>
    <row r="8527" s="691" customFormat="1" ht="15"/>
    <row r="8528" s="691" customFormat="1" ht="15"/>
    <row r="8529" s="691" customFormat="1" ht="15"/>
    <row r="8530" s="691" customFormat="1" ht="15"/>
    <row r="8531" s="691" customFormat="1" ht="15"/>
    <row r="8532" s="691" customFormat="1" ht="15"/>
    <row r="8533" s="691" customFormat="1" ht="15"/>
    <row r="8534" s="691" customFormat="1" ht="15"/>
    <row r="8535" s="691" customFormat="1" ht="15"/>
    <row r="8536" s="691" customFormat="1" ht="15"/>
    <row r="8537" s="691" customFormat="1" ht="15"/>
    <row r="8538" s="691" customFormat="1" ht="15"/>
    <row r="8539" s="691" customFormat="1" ht="15"/>
    <row r="8540" s="691" customFormat="1" ht="15"/>
    <row r="8541" s="691" customFormat="1" ht="15"/>
    <row r="8542" s="691" customFormat="1" ht="15"/>
    <row r="8543" s="691" customFormat="1" ht="15"/>
    <row r="8544" s="691" customFormat="1" ht="15"/>
    <row r="8545" s="691" customFormat="1" ht="15"/>
    <row r="8546" s="691" customFormat="1" ht="15"/>
    <row r="8547" s="691" customFormat="1" ht="15"/>
    <row r="8548" s="691" customFormat="1" ht="15"/>
    <row r="8549" s="691" customFormat="1" ht="15"/>
    <row r="8550" s="691" customFormat="1" ht="15"/>
    <row r="8551" s="691" customFormat="1" ht="15"/>
    <row r="8552" s="691" customFormat="1" ht="15"/>
    <row r="8553" s="691" customFormat="1" ht="15"/>
    <row r="8554" s="691" customFormat="1" ht="15"/>
    <row r="8555" s="691" customFormat="1" ht="15"/>
    <row r="8556" s="691" customFormat="1" ht="15"/>
    <row r="8557" s="691" customFormat="1" ht="15"/>
    <row r="8558" s="691" customFormat="1" ht="15"/>
    <row r="8559" s="691" customFormat="1" ht="15"/>
    <row r="8560" s="691" customFormat="1" ht="15"/>
    <row r="8561" s="691" customFormat="1" ht="15"/>
    <row r="8562" s="691" customFormat="1" ht="15"/>
    <row r="8563" s="691" customFormat="1" ht="15"/>
    <row r="8564" s="691" customFormat="1" ht="15"/>
    <row r="8565" s="691" customFormat="1" ht="15"/>
    <row r="8566" s="691" customFormat="1" ht="15"/>
    <row r="8567" s="691" customFormat="1" ht="15"/>
    <row r="8568" s="691" customFormat="1" ht="15"/>
    <row r="8569" s="691" customFormat="1" ht="15"/>
    <row r="8570" s="691" customFormat="1" ht="15"/>
    <row r="8571" s="691" customFormat="1" ht="15"/>
    <row r="8572" s="691" customFormat="1" ht="15"/>
    <row r="8573" s="691" customFormat="1" ht="15"/>
    <row r="8574" s="691" customFormat="1" ht="15"/>
    <row r="8575" s="691" customFormat="1" ht="15"/>
    <row r="8576" s="691" customFormat="1" ht="15"/>
    <row r="8577" s="691" customFormat="1" ht="15"/>
    <row r="8578" s="691" customFormat="1" ht="15"/>
    <row r="8579" s="691" customFormat="1" ht="15"/>
    <row r="8580" s="691" customFormat="1" ht="15"/>
    <row r="8581" s="691" customFormat="1" ht="15"/>
    <row r="8582" s="691" customFormat="1" ht="15"/>
    <row r="8583" s="691" customFormat="1" ht="15"/>
    <row r="8584" s="691" customFormat="1" ht="15"/>
    <row r="8585" s="691" customFormat="1" ht="15"/>
    <row r="8586" s="691" customFormat="1" ht="15"/>
    <row r="8587" s="691" customFormat="1" ht="15"/>
    <row r="8588" s="691" customFormat="1" ht="15"/>
    <row r="8589" s="691" customFormat="1" ht="15"/>
    <row r="8590" s="691" customFormat="1" ht="15"/>
    <row r="8591" s="691" customFormat="1" ht="15"/>
    <row r="8592" s="691" customFormat="1" ht="15"/>
    <row r="8593" s="691" customFormat="1" ht="15"/>
    <row r="8594" s="691" customFormat="1" ht="15"/>
    <row r="8595" s="691" customFormat="1" ht="15"/>
    <row r="8596" s="691" customFormat="1" ht="15"/>
    <row r="8597" s="691" customFormat="1" ht="15"/>
    <row r="8598" s="691" customFormat="1" ht="15"/>
    <row r="8599" s="691" customFormat="1" ht="15"/>
    <row r="8600" s="691" customFormat="1" ht="15"/>
    <row r="8601" s="691" customFormat="1" ht="15"/>
    <row r="8602" s="691" customFormat="1" ht="15"/>
    <row r="8603" s="691" customFormat="1" ht="15"/>
    <row r="8604" s="691" customFormat="1" ht="15"/>
    <row r="8605" s="691" customFormat="1" ht="15"/>
    <row r="8606" s="691" customFormat="1" ht="15"/>
    <row r="8607" s="691" customFormat="1" ht="15"/>
    <row r="8608" s="691" customFormat="1" ht="15"/>
    <row r="8609" s="691" customFormat="1" ht="15"/>
    <row r="8610" s="691" customFormat="1" ht="15"/>
    <row r="8611" s="691" customFormat="1" ht="15"/>
    <row r="8612" s="691" customFormat="1" ht="15"/>
    <row r="8613" s="691" customFormat="1" ht="15"/>
    <row r="8614" s="691" customFormat="1" ht="15"/>
    <row r="8615" s="691" customFormat="1" ht="15"/>
    <row r="8616" s="691" customFormat="1" ht="15"/>
    <row r="8617" s="691" customFormat="1" ht="15"/>
    <row r="8618" s="691" customFormat="1" ht="15"/>
    <row r="8619" s="691" customFormat="1" ht="15"/>
    <row r="8620" s="691" customFormat="1" ht="15"/>
    <row r="8621" s="691" customFormat="1" ht="15"/>
    <row r="8622" s="691" customFormat="1" ht="15"/>
    <row r="8623" s="691" customFormat="1" ht="15"/>
    <row r="8624" s="691" customFormat="1" ht="15"/>
    <row r="8625" s="691" customFormat="1" ht="15"/>
    <row r="8626" s="691" customFormat="1" ht="15"/>
    <row r="8627" s="691" customFormat="1" ht="15"/>
    <row r="8628" s="691" customFormat="1" ht="15"/>
    <row r="8629" s="691" customFormat="1" ht="15"/>
    <row r="8630" s="691" customFormat="1" ht="15"/>
    <row r="8631" s="691" customFormat="1" ht="15"/>
    <row r="8632" s="691" customFormat="1" ht="15"/>
    <row r="8633" s="691" customFormat="1" ht="15"/>
    <row r="8634" s="691" customFormat="1" ht="15"/>
    <row r="8635" s="691" customFormat="1" ht="15"/>
    <row r="8636" s="691" customFormat="1" ht="15"/>
    <row r="8637" s="691" customFormat="1" ht="15"/>
    <row r="8638" s="691" customFormat="1" ht="15"/>
    <row r="8639" s="691" customFormat="1" ht="15"/>
    <row r="8640" s="691" customFormat="1" ht="15"/>
    <row r="8641" s="691" customFormat="1" ht="15"/>
    <row r="8642" s="691" customFormat="1" ht="15"/>
    <row r="8643" s="691" customFormat="1" ht="15"/>
    <row r="8644" s="691" customFormat="1" ht="15"/>
    <row r="8645" s="691" customFormat="1" ht="15"/>
    <row r="8646" s="691" customFormat="1" ht="15"/>
    <row r="8647" s="691" customFormat="1" ht="15"/>
    <row r="8648" s="691" customFormat="1" ht="15"/>
    <row r="8649" s="691" customFormat="1" ht="15"/>
    <row r="8650" s="691" customFormat="1" ht="15"/>
    <row r="8651" s="691" customFormat="1" ht="15"/>
    <row r="8652" s="691" customFormat="1" ht="15"/>
    <row r="8653" s="691" customFormat="1" ht="15"/>
    <row r="8654" s="691" customFormat="1" ht="15"/>
    <row r="8655" s="691" customFormat="1" ht="15"/>
    <row r="8656" s="691" customFormat="1" ht="15"/>
    <row r="8657" s="691" customFormat="1" ht="15"/>
    <row r="8658" s="691" customFormat="1" ht="15"/>
    <row r="8659" s="691" customFormat="1" ht="15"/>
    <row r="8660" s="691" customFormat="1" ht="15"/>
    <row r="8661" s="691" customFormat="1" ht="15"/>
    <row r="8662" s="691" customFormat="1" ht="15"/>
    <row r="8663" s="691" customFormat="1" ht="15"/>
    <row r="8664" s="691" customFormat="1" ht="15"/>
    <row r="8665" s="691" customFormat="1" ht="15"/>
    <row r="8666" s="691" customFormat="1" ht="15"/>
    <row r="8667" s="691" customFormat="1" ht="15"/>
    <row r="8668" s="691" customFormat="1" ht="15"/>
    <row r="8669" s="691" customFormat="1" ht="15"/>
    <row r="8670" s="691" customFormat="1" ht="15"/>
    <row r="8671" s="691" customFormat="1" ht="15"/>
    <row r="8672" s="691" customFormat="1" ht="15"/>
    <row r="8673" s="691" customFormat="1" ht="15"/>
    <row r="8674" s="691" customFormat="1" ht="15"/>
    <row r="8675" s="691" customFormat="1" ht="15"/>
    <row r="8676" s="691" customFormat="1" ht="15"/>
    <row r="8677" s="691" customFormat="1" ht="15"/>
    <row r="8678" s="691" customFormat="1" ht="15"/>
    <row r="8679" s="691" customFormat="1" ht="15"/>
    <row r="8680" s="691" customFormat="1" ht="15"/>
    <row r="8681" s="691" customFormat="1" ht="15"/>
    <row r="8682" s="691" customFormat="1" ht="15"/>
    <row r="8683" s="691" customFormat="1" ht="15"/>
    <row r="8684" s="691" customFormat="1" ht="15"/>
    <row r="8685" s="691" customFormat="1" ht="15"/>
    <row r="8686" s="691" customFormat="1" ht="15"/>
    <row r="8687" s="691" customFormat="1" ht="15"/>
    <row r="8688" s="691" customFormat="1" ht="15"/>
    <row r="8689" s="691" customFormat="1" ht="15"/>
    <row r="8690" s="691" customFormat="1" ht="15"/>
    <row r="8691" s="691" customFormat="1" ht="15"/>
    <row r="8692" s="691" customFormat="1" ht="15"/>
    <row r="8693" s="691" customFormat="1" ht="15"/>
    <row r="8694" s="691" customFormat="1" ht="15"/>
    <row r="8695" s="691" customFormat="1" ht="15"/>
    <row r="8696" s="691" customFormat="1" ht="15"/>
    <row r="8697" s="691" customFormat="1" ht="15"/>
    <row r="8698" s="691" customFormat="1" ht="15"/>
    <row r="8699" s="691" customFormat="1" ht="15"/>
    <row r="8700" s="691" customFormat="1" ht="15"/>
    <row r="8701" s="691" customFormat="1" ht="15"/>
    <row r="8702" s="691" customFormat="1" ht="15"/>
    <row r="8703" s="691" customFormat="1" ht="15"/>
    <row r="8704" s="691" customFormat="1" ht="15"/>
    <row r="8705" s="691" customFormat="1" ht="15"/>
    <row r="8706" s="691" customFormat="1" ht="15"/>
    <row r="8707" s="691" customFormat="1" ht="15"/>
    <row r="8708" s="691" customFormat="1" ht="15"/>
    <row r="8709" s="691" customFormat="1" ht="15"/>
    <row r="8710" s="691" customFormat="1" ht="15"/>
    <row r="8711" s="691" customFormat="1" ht="15"/>
    <row r="8712" s="691" customFormat="1" ht="15"/>
    <row r="8713" s="691" customFormat="1" ht="15"/>
    <row r="8714" s="691" customFormat="1" ht="15"/>
    <row r="8715" s="691" customFormat="1" ht="15"/>
    <row r="8716" s="691" customFormat="1" ht="15"/>
    <row r="8717" s="691" customFormat="1" ht="15"/>
    <row r="8718" s="691" customFormat="1" ht="15"/>
    <row r="8719" s="691" customFormat="1" ht="15"/>
    <row r="8720" s="691" customFormat="1" ht="15"/>
    <row r="8721" s="691" customFormat="1" ht="15"/>
    <row r="8722" s="691" customFormat="1" ht="15"/>
    <row r="8723" s="691" customFormat="1" ht="15"/>
    <row r="8724" s="691" customFormat="1" ht="15"/>
    <row r="8725" s="691" customFormat="1" ht="15"/>
    <row r="8726" s="691" customFormat="1" ht="15"/>
    <row r="8727" s="691" customFormat="1" ht="15"/>
    <row r="8728" s="691" customFormat="1" ht="15"/>
    <row r="8729" s="691" customFormat="1" ht="15"/>
    <row r="8730" s="691" customFormat="1" ht="15"/>
    <row r="8731" s="691" customFormat="1" ht="15"/>
    <row r="8732" s="691" customFormat="1" ht="15"/>
    <row r="8733" s="691" customFormat="1" ht="15"/>
    <row r="8734" s="691" customFormat="1" ht="15"/>
    <row r="8735" s="691" customFormat="1" ht="15"/>
    <row r="8736" s="691" customFormat="1" ht="15"/>
    <row r="8737" s="691" customFormat="1" ht="15"/>
    <row r="8738" s="691" customFormat="1" ht="15"/>
    <row r="8739" s="691" customFormat="1" ht="15"/>
    <row r="8740" s="691" customFormat="1" ht="15"/>
    <row r="8741" s="691" customFormat="1" ht="15"/>
    <row r="8742" s="691" customFormat="1" ht="15"/>
    <row r="8743" s="691" customFormat="1" ht="15"/>
    <row r="8744" s="691" customFormat="1" ht="15"/>
    <row r="8745" s="691" customFormat="1" ht="15"/>
    <row r="8746" s="691" customFormat="1" ht="15"/>
    <row r="8747" s="691" customFormat="1" ht="15"/>
    <row r="8748" s="691" customFormat="1" ht="15"/>
    <row r="8749" s="691" customFormat="1" ht="15"/>
    <row r="8750" s="691" customFormat="1" ht="15"/>
    <row r="8751" s="691" customFormat="1" ht="15"/>
    <row r="8752" s="691" customFormat="1" ht="15"/>
    <row r="8753" s="691" customFormat="1" ht="15"/>
    <row r="8754" s="691" customFormat="1" ht="15"/>
    <row r="8755" s="691" customFormat="1" ht="15"/>
    <row r="8756" s="691" customFormat="1" ht="15"/>
    <row r="8757" s="691" customFormat="1" ht="15"/>
    <row r="8758" s="691" customFormat="1" ht="15"/>
    <row r="8759" s="691" customFormat="1" ht="15"/>
    <row r="8760" s="691" customFormat="1" ht="15"/>
    <row r="8761" s="691" customFormat="1" ht="15"/>
    <row r="8762" s="691" customFormat="1" ht="15"/>
    <row r="8763" s="691" customFormat="1" ht="15"/>
    <row r="8764" s="691" customFormat="1" ht="15"/>
    <row r="8765" s="691" customFormat="1" ht="15"/>
    <row r="8766" s="691" customFormat="1" ht="15"/>
    <row r="8767" s="691" customFormat="1" ht="15"/>
    <row r="8768" s="691" customFormat="1" ht="15"/>
    <row r="8769" s="691" customFormat="1" ht="15"/>
    <row r="8770" s="691" customFormat="1" ht="15"/>
    <row r="8771" s="691" customFormat="1" ht="15"/>
    <row r="8772" s="691" customFormat="1" ht="15"/>
    <row r="8773" s="691" customFormat="1" ht="15"/>
    <row r="8774" s="691" customFormat="1" ht="15"/>
    <row r="8775" s="691" customFormat="1" ht="15"/>
    <row r="8776" s="691" customFormat="1" ht="15"/>
    <row r="8777" s="691" customFormat="1" ht="15"/>
    <row r="8778" s="691" customFormat="1" ht="15"/>
    <row r="8779" s="691" customFormat="1" ht="15"/>
    <row r="8780" s="691" customFormat="1" ht="15"/>
    <row r="8781" s="691" customFormat="1" ht="15"/>
    <row r="8782" s="691" customFormat="1" ht="15"/>
    <row r="8783" s="691" customFormat="1" ht="15"/>
    <row r="8784" s="691" customFormat="1" ht="15"/>
    <row r="8785" s="691" customFormat="1" ht="15"/>
    <row r="8786" s="691" customFormat="1" ht="15"/>
    <row r="8787" s="691" customFormat="1" ht="15"/>
    <row r="8788" s="691" customFormat="1" ht="15"/>
    <row r="8789" s="691" customFormat="1" ht="15"/>
    <row r="8790" s="691" customFormat="1" ht="15"/>
    <row r="8791" s="691" customFormat="1" ht="15"/>
    <row r="8792" s="691" customFormat="1" ht="15"/>
    <row r="8793" s="691" customFormat="1" ht="15"/>
    <row r="8794" s="691" customFormat="1" ht="15"/>
    <row r="8795" s="691" customFormat="1" ht="15"/>
    <row r="8796" s="691" customFormat="1" ht="15"/>
    <row r="8797" s="691" customFormat="1" ht="15"/>
    <row r="8798" s="691" customFormat="1" ht="15"/>
    <row r="8799" s="691" customFormat="1" ht="15"/>
    <row r="8800" s="691" customFormat="1" ht="15"/>
    <row r="8801" s="691" customFormat="1" ht="15"/>
    <row r="8802" s="691" customFormat="1" ht="15"/>
    <row r="8803" s="691" customFormat="1" ht="15"/>
    <row r="8804" s="691" customFormat="1" ht="15"/>
    <row r="8805" s="691" customFormat="1" ht="15"/>
    <row r="8806" s="691" customFormat="1" ht="15"/>
    <row r="8807" s="691" customFormat="1" ht="15"/>
    <row r="8808" s="691" customFormat="1" ht="15"/>
    <row r="8809" s="691" customFormat="1" ht="15"/>
    <row r="8810" s="691" customFormat="1" ht="15"/>
    <row r="8811" s="691" customFormat="1" ht="15"/>
    <row r="8812" s="691" customFormat="1" ht="15"/>
    <row r="8813" s="691" customFormat="1" ht="15"/>
    <row r="8814" s="691" customFormat="1" ht="15"/>
    <row r="8815" s="691" customFormat="1" ht="15"/>
    <row r="8816" s="691" customFormat="1" ht="15"/>
    <row r="8817" s="691" customFormat="1" ht="15"/>
    <row r="8818" s="691" customFormat="1" ht="15"/>
    <row r="8819" s="691" customFormat="1" ht="15"/>
    <row r="8820" s="691" customFormat="1" ht="15"/>
    <row r="8821" s="691" customFormat="1" ht="15"/>
    <row r="8822" s="691" customFormat="1" ht="15"/>
    <row r="8823" s="691" customFormat="1" ht="15"/>
    <row r="8824" s="691" customFormat="1" ht="15"/>
    <row r="8825" s="691" customFormat="1" ht="15"/>
    <row r="8826" s="691" customFormat="1" ht="15"/>
    <row r="8827" s="691" customFormat="1" ht="15"/>
    <row r="8828" s="691" customFormat="1" ht="15"/>
    <row r="8829" s="691" customFormat="1" ht="15"/>
    <row r="8830" s="691" customFormat="1" ht="15"/>
    <row r="8831" s="691" customFormat="1" ht="15"/>
    <row r="8832" s="691" customFormat="1" ht="15"/>
    <row r="8833" s="691" customFormat="1" ht="15"/>
    <row r="8834" s="691" customFormat="1" ht="15"/>
    <row r="8835" s="691" customFormat="1" ht="15"/>
    <row r="8836" s="691" customFormat="1" ht="15"/>
    <row r="8837" s="691" customFormat="1" ht="15"/>
    <row r="8838" s="691" customFormat="1" ht="15"/>
    <row r="8839" s="691" customFormat="1" ht="15"/>
    <row r="8840" s="691" customFormat="1" ht="15"/>
    <row r="8841" s="691" customFormat="1" ht="15"/>
    <row r="8842" s="691" customFormat="1" ht="15"/>
    <row r="8843" s="691" customFormat="1" ht="15"/>
    <row r="8844" s="691" customFormat="1" ht="15"/>
    <row r="8845" s="691" customFormat="1" ht="15"/>
    <row r="8846" s="691" customFormat="1" ht="15"/>
    <row r="8847" s="691" customFormat="1" ht="15"/>
    <row r="8848" s="691" customFormat="1" ht="15"/>
    <row r="8849" s="691" customFormat="1" ht="15"/>
    <row r="8850" s="691" customFormat="1" ht="15"/>
    <row r="8851" s="691" customFormat="1" ht="15"/>
    <row r="8852" s="691" customFormat="1" ht="15"/>
    <row r="8853" s="691" customFormat="1" ht="15"/>
    <row r="8854" s="691" customFormat="1" ht="15"/>
    <row r="8855" s="691" customFormat="1" ht="15"/>
    <row r="8856" s="691" customFormat="1" ht="15"/>
    <row r="8857" s="691" customFormat="1" ht="15"/>
    <row r="8858" s="691" customFormat="1" ht="15"/>
    <row r="8859" s="691" customFormat="1" ht="15"/>
    <row r="8860" s="691" customFormat="1" ht="15"/>
    <row r="8861" s="691" customFormat="1" ht="15"/>
    <row r="8862" s="691" customFormat="1" ht="15"/>
    <row r="8863" s="691" customFormat="1" ht="15"/>
    <row r="8864" s="691" customFormat="1" ht="15"/>
    <row r="8865" s="691" customFormat="1" ht="15"/>
    <row r="8866" s="691" customFormat="1" ht="15"/>
    <row r="8867" s="691" customFormat="1" ht="15"/>
    <row r="8868" s="691" customFormat="1" ht="15"/>
    <row r="8869" s="691" customFormat="1" ht="15"/>
    <row r="8870" s="691" customFormat="1" ht="15"/>
    <row r="8871" s="691" customFormat="1" ht="15"/>
    <row r="8872" s="691" customFormat="1" ht="15"/>
    <row r="8873" s="691" customFormat="1" ht="15"/>
    <row r="8874" s="691" customFormat="1" ht="15"/>
    <row r="8875" s="691" customFormat="1" ht="15"/>
    <row r="8876" s="691" customFormat="1" ht="15"/>
    <row r="8877" s="691" customFormat="1" ht="15"/>
    <row r="8878" s="691" customFormat="1" ht="15"/>
    <row r="8879" s="691" customFormat="1" ht="15"/>
    <row r="8880" s="691" customFormat="1" ht="15"/>
    <row r="8881" s="691" customFormat="1" ht="15"/>
    <row r="8882" s="691" customFormat="1" ht="15"/>
    <row r="8883" s="691" customFormat="1" ht="15"/>
    <row r="8884" s="691" customFormat="1" ht="15"/>
    <row r="8885" s="691" customFormat="1" ht="15"/>
    <row r="8886" s="691" customFormat="1" ht="15"/>
    <row r="8887" s="691" customFormat="1" ht="15"/>
    <row r="8888" s="691" customFormat="1" ht="15"/>
    <row r="8889" s="691" customFormat="1" ht="15"/>
    <row r="8890" s="691" customFormat="1" ht="15"/>
    <row r="8891" s="691" customFormat="1" ht="15"/>
    <row r="8892" s="691" customFormat="1" ht="15"/>
    <row r="8893" s="691" customFormat="1" ht="15"/>
    <row r="8894" s="691" customFormat="1" ht="15"/>
    <row r="8895" s="691" customFormat="1" ht="15"/>
    <row r="8896" s="691" customFormat="1" ht="15"/>
    <row r="8897" s="691" customFormat="1" ht="15"/>
    <row r="8898" s="691" customFormat="1" ht="15"/>
    <row r="8899" s="691" customFormat="1" ht="15"/>
    <row r="8900" s="691" customFormat="1" ht="15"/>
    <row r="8901" s="691" customFormat="1" ht="15"/>
    <row r="8902" s="691" customFormat="1" ht="15"/>
    <row r="8903" s="691" customFormat="1" ht="15"/>
    <row r="8904" s="691" customFormat="1" ht="15"/>
    <row r="8905" s="691" customFormat="1" ht="15"/>
    <row r="8906" s="691" customFormat="1" ht="15"/>
    <row r="8907" s="691" customFormat="1" ht="15"/>
    <row r="8908" s="691" customFormat="1" ht="15"/>
    <row r="8909" s="691" customFormat="1" ht="15"/>
    <row r="8910" s="691" customFormat="1" ht="15"/>
    <row r="8911" s="691" customFormat="1" ht="15"/>
    <row r="8912" s="691" customFormat="1" ht="15"/>
    <row r="8913" s="691" customFormat="1" ht="15"/>
    <row r="8914" s="691" customFormat="1" ht="15"/>
    <row r="8915" s="691" customFormat="1" ht="15"/>
    <row r="8916" s="691" customFormat="1" ht="15"/>
    <row r="8917" s="691" customFormat="1" ht="15"/>
    <row r="8918" s="691" customFormat="1" ht="15"/>
    <row r="8919" s="691" customFormat="1" ht="15"/>
    <row r="8920" s="691" customFormat="1" ht="15"/>
    <row r="8921" s="691" customFormat="1" ht="15"/>
    <row r="8922" s="691" customFormat="1" ht="15"/>
    <row r="8923" s="691" customFormat="1" ht="15"/>
    <row r="8924" s="691" customFormat="1" ht="15"/>
    <row r="8925" s="691" customFormat="1" ht="15"/>
    <row r="8926" s="691" customFormat="1" ht="15"/>
    <row r="8927" s="691" customFormat="1" ht="15"/>
    <row r="8928" s="691" customFormat="1" ht="15"/>
    <row r="8929" s="691" customFormat="1" ht="15"/>
    <row r="8930" s="691" customFormat="1" ht="15"/>
    <row r="8931" s="691" customFormat="1" ht="15"/>
    <row r="8932" s="691" customFormat="1" ht="15"/>
    <row r="8933" s="691" customFormat="1" ht="15"/>
    <row r="8934" s="691" customFormat="1" ht="15"/>
    <row r="8935" s="691" customFormat="1" ht="15"/>
    <row r="8936" s="691" customFormat="1" ht="15"/>
    <row r="8937" s="691" customFormat="1" ht="15"/>
    <row r="8938" s="691" customFormat="1" ht="15"/>
    <row r="8939" s="691" customFormat="1" ht="15"/>
    <row r="8940" s="691" customFormat="1" ht="15"/>
    <row r="8941" s="691" customFormat="1" ht="15"/>
    <row r="8942" s="691" customFormat="1" ht="15"/>
    <row r="8943" s="691" customFormat="1" ht="15"/>
    <row r="8944" s="691" customFormat="1" ht="15"/>
    <row r="8945" s="691" customFormat="1" ht="15"/>
    <row r="8946" s="691" customFormat="1" ht="15"/>
    <row r="8947" s="691" customFormat="1" ht="15"/>
    <row r="8948" s="691" customFormat="1" ht="15"/>
    <row r="8949" s="691" customFormat="1" ht="15"/>
    <row r="8950" s="691" customFormat="1" ht="15"/>
    <row r="8951" s="691" customFormat="1" ht="15"/>
    <row r="8952" s="691" customFormat="1" ht="15"/>
    <row r="8953" s="691" customFormat="1" ht="15"/>
    <row r="8954" s="691" customFormat="1" ht="15"/>
    <row r="8955" s="691" customFormat="1" ht="15"/>
    <row r="8956" s="691" customFormat="1" ht="15"/>
    <row r="8957" s="691" customFormat="1" ht="15"/>
    <row r="8958" s="691" customFormat="1" ht="15"/>
    <row r="8959" s="691" customFormat="1" ht="15"/>
    <row r="8960" s="691" customFormat="1" ht="15"/>
    <row r="8961" s="691" customFormat="1" ht="15"/>
    <row r="8962" s="691" customFormat="1" ht="15"/>
    <row r="8963" s="691" customFormat="1" ht="15"/>
    <row r="8964" s="691" customFormat="1" ht="15"/>
    <row r="8965" s="691" customFormat="1" ht="15"/>
    <row r="8966" s="691" customFormat="1" ht="15"/>
    <row r="8967" s="691" customFormat="1" ht="15"/>
    <row r="8968" s="691" customFormat="1" ht="15"/>
    <row r="8969" s="691" customFormat="1" ht="15"/>
    <row r="8970" s="691" customFormat="1" ht="15"/>
    <row r="8971" s="691" customFormat="1" ht="15"/>
    <row r="8972" s="691" customFormat="1" ht="15"/>
    <row r="8973" s="691" customFormat="1" ht="15"/>
    <row r="8974" s="691" customFormat="1" ht="15"/>
    <row r="8975" s="691" customFormat="1" ht="15"/>
    <row r="8976" s="691" customFormat="1" ht="15"/>
    <row r="8977" s="691" customFormat="1" ht="15"/>
    <row r="8978" s="691" customFormat="1" ht="15"/>
    <row r="8979" s="691" customFormat="1" ht="15"/>
    <row r="8980" s="691" customFormat="1" ht="15"/>
    <row r="8981" s="691" customFormat="1" ht="15"/>
    <row r="8982" s="691" customFormat="1" ht="15"/>
    <row r="8983" s="691" customFormat="1" ht="15"/>
    <row r="8984" s="691" customFormat="1" ht="15"/>
    <row r="8985" s="691" customFormat="1" ht="15"/>
    <row r="8986" s="691" customFormat="1" ht="15"/>
    <row r="8987" s="691" customFormat="1" ht="15"/>
    <row r="8988" s="691" customFormat="1" ht="15"/>
    <row r="8989" s="691" customFormat="1" ht="15"/>
    <row r="8990" s="691" customFormat="1" ht="15"/>
    <row r="8991" s="691" customFormat="1" ht="15"/>
    <row r="8992" s="691" customFormat="1" ht="15"/>
    <row r="8993" s="691" customFormat="1" ht="15"/>
    <row r="8994" s="691" customFormat="1" ht="15"/>
    <row r="8995" s="691" customFormat="1" ht="15"/>
    <row r="8996" s="691" customFormat="1" ht="15"/>
    <row r="8997" s="691" customFormat="1" ht="15"/>
    <row r="8998" s="691" customFormat="1" ht="15"/>
    <row r="8999" s="691" customFormat="1" ht="15"/>
    <row r="9000" s="691" customFormat="1" ht="15"/>
    <row r="9001" s="691" customFormat="1" ht="15"/>
    <row r="9002" s="691" customFormat="1" ht="15"/>
    <row r="9003" s="691" customFormat="1" ht="15"/>
    <row r="9004" s="691" customFormat="1" ht="15"/>
    <row r="9005" s="691" customFormat="1" ht="15"/>
    <row r="9006" s="691" customFormat="1" ht="15"/>
    <row r="9007" s="691" customFormat="1" ht="15"/>
    <row r="9008" s="691" customFormat="1" ht="15"/>
    <row r="9009" s="691" customFormat="1" ht="15"/>
    <row r="9010" s="691" customFormat="1" ht="15"/>
    <row r="9011" s="691" customFormat="1" ht="15"/>
    <row r="9012" s="691" customFormat="1" ht="15"/>
    <row r="9013" s="691" customFormat="1" ht="15"/>
    <row r="9014" s="691" customFormat="1" ht="15"/>
    <row r="9015" s="691" customFormat="1" ht="15"/>
    <row r="9016" s="691" customFormat="1" ht="15"/>
    <row r="9017" s="691" customFormat="1" ht="15"/>
    <row r="9018" s="691" customFormat="1" ht="15"/>
    <row r="9019" s="691" customFormat="1" ht="15"/>
    <row r="9020" s="691" customFormat="1" ht="15"/>
    <row r="9021" s="691" customFormat="1" ht="15"/>
    <row r="9022" s="691" customFormat="1" ht="15"/>
    <row r="9023" s="691" customFormat="1" ht="15"/>
    <row r="9024" s="691" customFormat="1" ht="15"/>
    <row r="9025" s="691" customFormat="1" ht="15"/>
    <row r="9026" s="691" customFormat="1" ht="15"/>
    <row r="9027" s="691" customFormat="1" ht="15"/>
    <row r="9028" s="691" customFormat="1" ht="15"/>
    <row r="9029" s="691" customFormat="1" ht="15"/>
    <row r="9030" s="691" customFormat="1" ht="15"/>
    <row r="9031" s="691" customFormat="1" ht="15"/>
    <row r="9032" s="691" customFormat="1" ht="15"/>
    <row r="9033" s="691" customFormat="1" ht="15"/>
    <row r="9034" s="691" customFormat="1" ht="15"/>
    <row r="9035" s="691" customFormat="1" ht="15"/>
    <row r="9036" s="691" customFormat="1" ht="15"/>
    <row r="9037" s="691" customFormat="1" ht="15"/>
    <row r="9038" s="691" customFormat="1" ht="15"/>
    <row r="9039" s="691" customFormat="1" ht="15"/>
    <row r="9040" s="691" customFormat="1" ht="15"/>
    <row r="9041" s="691" customFormat="1" ht="15"/>
    <row r="9042" s="691" customFormat="1" ht="15"/>
    <row r="9043" s="691" customFormat="1" ht="15"/>
    <row r="9044" s="691" customFormat="1" ht="15"/>
    <row r="9045" s="691" customFormat="1" ht="15"/>
    <row r="9046" s="691" customFormat="1" ht="15"/>
    <row r="9047" s="691" customFormat="1" ht="15"/>
    <row r="9048" s="691" customFormat="1" ht="15"/>
    <row r="9049" s="691" customFormat="1" ht="15"/>
    <row r="9050" s="691" customFormat="1" ht="15"/>
    <row r="9051" s="691" customFormat="1" ht="15"/>
    <row r="9052" s="691" customFormat="1" ht="15"/>
    <row r="9053" s="691" customFormat="1" ht="15"/>
    <row r="9054" s="691" customFormat="1" ht="15"/>
    <row r="9055" s="691" customFormat="1" ht="15"/>
    <row r="9056" s="691" customFormat="1" ht="15"/>
    <row r="9057" s="691" customFormat="1" ht="15"/>
    <row r="9058" s="691" customFormat="1" ht="15"/>
    <row r="9059" s="691" customFormat="1" ht="15"/>
    <row r="9060" s="691" customFormat="1" ht="15"/>
    <row r="9061" s="691" customFormat="1" ht="15"/>
    <row r="9062" s="691" customFormat="1" ht="15"/>
    <row r="9063" s="691" customFormat="1" ht="15"/>
    <row r="9064" s="691" customFormat="1" ht="15"/>
    <row r="9065" s="691" customFormat="1" ht="15"/>
    <row r="9066" s="691" customFormat="1" ht="15"/>
    <row r="9067" s="691" customFormat="1" ht="15"/>
    <row r="9068" s="691" customFormat="1" ht="15"/>
    <row r="9069" s="691" customFormat="1" ht="15"/>
    <row r="9070" s="691" customFormat="1" ht="15"/>
    <row r="9071" s="691" customFormat="1" ht="15"/>
    <row r="9072" s="691" customFormat="1" ht="15"/>
    <row r="9073" s="691" customFormat="1" ht="15"/>
    <row r="9074" s="691" customFormat="1" ht="15"/>
    <row r="9075" s="691" customFormat="1" ht="15"/>
    <row r="9076" s="691" customFormat="1" ht="15"/>
    <row r="9077" s="691" customFormat="1" ht="15"/>
    <row r="9078" s="691" customFormat="1" ht="15"/>
    <row r="9079" s="691" customFormat="1" ht="15"/>
    <row r="9080" s="691" customFormat="1" ht="15"/>
    <row r="9081" s="691" customFormat="1" ht="15"/>
    <row r="9082" s="691" customFormat="1" ht="15"/>
    <row r="9083" s="691" customFormat="1" ht="15"/>
    <row r="9084" s="691" customFormat="1" ht="15"/>
    <row r="9085" s="691" customFormat="1" ht="15"/>
    <row r="9086" s="691" customFormat="1" ht="15"/>
    <row r="9087" s="691" customFormat="1" ht="15"/>
    <row r="9088" s="691" customFormat="1" ht="15"/>
    <row r="9089" s="691" customFormat="1" ht="15"/>
    <row r="9090" s="691" customFormat="1" ht="15"/>
    <row r="9091" s="691" customFormat="1" ht="15"/>
    <row r="9092" s="691" customFormat="1" ht="15"/>
    <row r="9093" s="691" customFormat="1" ht="15"/>
    <row r="9094" s="691" customFormat="1" ht="15"/>
    <row r="9095" s="691" customFormat="1" ht="15"/>
    <row r="9096" s="691" customFormat="1" ht="15"/>
    <row r="9097" s="691" customFormat="1" ht="15"/>
    <row r="9098" s="691" customFormat="1" ht="15"/>
    <row r="9099" s="691" customFormat="1" ht="15"/>
    <row r="9100" s="691" customFormat="1" ht="15"/>
    <row r="9101" s="691" customFormat="1" ht="15"/>
    <row r="9102" s="691" customFormat="1" ht="15"/>
    <row r="9103" s="691" customFormat="1" ht="15"/>
    <row r="9104" s="691" customFormat="1" ht="15"/>
    <row r="9105" s="691" customFormat="1" ht="15"/>
    <row r="9106" s="691" customFormat="1" ht="15"/>
    <row r="9107" s="691" customFormat="1" ht="15"/>
    <row r="9108" s="691" customFormat="1" ht="15"/>
    <row r="9109" s="691" customFormat="1" ht="15"/>
    <row r="9110" s="691" customFormat="1" ht="15"/>
    <row r="9111" s="691" customFormat="1" ht="15"/>
    <row r="9112" s="691" customFormat="1" ht="15"/>
    <row r="9113" s="691" customFormat="1" ht="15"/>
    <row r="9114" s="691" customFormat="1" ht="15"/>
    <row r="9115" s="691" customFormat="1" ht="15"/>
    <row r="9116" s="691" customFormat="1" ht="15"/>
    <row r="9117" s="691" customFormat="1" ht="15"/>
    <row r="9118" s="691" customFormat="1" ht="15"/>
    <row r="9119" s="691" customFormat="1" ht="15"/>
    <row r="9120" s="691" customFormat="1" ht="15"/>
    <row r="9121" s="691" customFormat="1" ht="15"/>
    <row r="9122" s="691" customFormat="1" ht="15"/>
    <row r="9123" s="691" customFormat="1" ht="15"/>
    <row r="9124" s="691" customFormat="1" ht="15"/>
    <row r="9125" s="691" customFormat="1" ht="15"/>
    <row r="9126" s="691" customFormat="1" ht="15"/>
    <row r="9127" s="691" customFormat="1" ht="15"/>
    <row r="9128" s="691" customFormat="1" ht="15"/>
    <row r="9129" s="691" customFormat="1" ht="15"/>
    <row r="9130" s="691" customFormat="1" ht="15"/>
    <row r="9131" s="691" customFormat="1" ht="15"/>
    <row r="9132" s="691" customFormat="1" ht="15"/>
    <row r="9133" s="691" customFormat="1" ht="15"/>
    <row r="9134" s="691" customFormat="1" ht="15"/>
    <row r="9135" s="691" customFormat="1" ht="15"/>
    <row r="9136" s="691" customFormat="1" ht="15"/>
    <row r="9137" s="691" customFormat="1" ht="15"/>
    <row r="9138" s="691" customFormat="1" ht="15"/>
    <row r="9139" s="691" customFormat="1" ht="15"/>
    <row r="9140" s="691" customFormat="1" ht="15"/>
    <row r="9141" s="691" customFormat="1" ht="15"/>
    <row r="9142" s="691" customFormat="1" ht="15"/>
    <row r="9143" s="691" customFormat="1" ht="15"/>
    <row r="9144" s="691" customFormat="1" ht="15"/>
    <row r="9145" s="691" customFormat="1" ht="15"/>
    <row r="9146" s="691" customFormat="1" ht="15"/>
    <row r="9147" s="691" customFormat="1" ht="15"/>
    <row r="9148" s="691" customFormat="1" ht="15"/>
    <row r="9149" s="691" customFormat="1" ht="15"/>
    <row r="9150" s="691" customFormat="1" ht="15"/>
    <row r="9151" s="691" customFormat="1" ht="15"/>
    <row r="9152" s="691" customFormat="1" ht="15"/>
    <row r="9153" s="691" customFormat="1" ht="15"/>
    <row r="9154" s="691" customFormat="1" ht="15"/>
    <row r="9155" s="691" customFormat="1" ht="15"/>
    <row r="9156" s="691" customFormat="1" ht="15"/>
    <row r="9157" s="691" customFormat="1" ht="15"/>
    <row r="9158" s="691" customFormat="1" ht="15"/>
    <row r="9159" s="691" customFormat="1" ht="15"/>
    <row r="9160" s="691" customFormat="1" ht="15"/>
    <row r="9161" s="691" customFormat="1" ht="15"/>
    <row r="9162" s="691" customFormat="1" ht="15"/>
    <row r="9163" s="691" customFormat="1" ht="15"/>
    <row r="9164" s="691" customFormat="1" ht="15"/>
    <row r="9165" s="691" customFormat="1" ht="15"/>
    <row r="9166" s="691" customFormat="1" ht="15"/>
    <row r="9167" s="691" customFormat="1" ht="15"/>
    <row r="9168" s="691" customFormat="1" ht="15"/>
    <row r="9169" s="691" customFormat="1" ht="15"/>
    <row r="9170" s="691" customFormat="1" ht="15"/>
    <row r="9171" s="691" customFormat="1" ht="15"/>
    <row r="9172" s="691" customFormat="1" ht="15"/>
    <row r="9173" s="691" customFormat="1" ht="15"/>
    <row r="9174" s="691" customFormat="1" ht="15"/>
    <row r="9175" s="691" customFormat="1" ht="15"/>
    <row r="9176" s="691" customFormat="1" ht="15"/>
    <row r="9177" s="691" customFormat="1" ht="15"/>
    <row r="9178" s="691" customFormat="1" ht="15"/>
    <row r="9179" s="691" customFormat="1" ht="15"/>
    <row r="9180" s="691" customFormat="1" ht="15"/>
    <row r="9181" s="691" customFormat="1" ht="15"/>
    <row r="9182" s="691" customFormat="1" ht="15"/>
    <row r="9183" s="691" customFormat="1" ht="15"/>
    <row r="9184" s="691" customFormat="1" ht="15"/>
    <row r="9185" s="691" customFormat="1" ht="15"/>
    <row r="9186" s="691" customFormat="1" ht="15"/>
    <row r="9187" s="691" customFormat="1" ht="15"/>
    <row r="9188" s="691" customFormat="1" ht="15"/>
    <row r="9189" s="691" customFormat="1" ht="15"/>
    <row r="9190" s="691" customFormat="1" ht="15"/>
    <row r="9191" s="691" customFormat="1" ht="15"/>
    <row r="9192" s="691" customFormat="1" ht="15"/>
    <row r="9193" s="691" customFormat="1" ht="15"/>
    <row r="9194" s="691" customFormat="1" ht="15"/>
    <row r="9195" s="691" customFormat="1" ht="15"/>
    <row r="9196" s="691" customFormat="1" ht="15"/>
    <row r="9197" s="691" customFormat="1" ht="15"/>
    <row r="9198" s="691" customFormat="1" ht="15"/>
    <row r="9199" s="691" customFormat="1" ht="15"/>
    <row r="9200" s="691" customFormat="1" ht="15"/>
    <row r="9201" s="691" customFormat="1" ht="15"/>
    <row r="9202" s="691" customFormat="1" ht="15"/>
    <row r="9203" s="691" customFormat="1" ht="15"/>
    <row r="9204" s="691" customFormat="1" ht="15"/>
    <row r="9205" s="691" customFormat="1" ht="15"/>
    <row r="9206" s="691" customFormat="1" ht="15"/>
    <row r="9207" s="691" customFormat="1" ht="15"/>
    <row r="9208" s="691" customFormat="1" ht="15"/>
    <row r="9209" s="691" customFormat="1" ht="15"/>
    <row r="9210" s="691" customFormat="1" ht="15"/>
    <row r="9211" s="691" customFormat="1" ht="15"/>
    <row r="9212" s="691" customFormat="1" ht="15"/>
    <row r="9213" s="691" customFormat="1" ht="15"/>
    <row r="9214" s="691" customFormat="1" ht="15"/>
    <row r="9215" s="691" customFormat="1" ht="15"/>
    <row r="9216" s="691" customFormat="1" ht="15"/>
    <row r="9217" s="691" customFormat="1" ht="15"/>
    <row r="9218" s="691" customFormat="1" ht="15"/>
    <row r="9219" s="691" customFormat="1" ht="15"/>
    <row r="9220" s="691" customFormat="1" ht="15"/>
    <row r="9221" s="691" customFormat="1" ht="15"/>
    <row r="9222" s="691" customFormat="1" ht="15"/>
    <row r="9223" s="691" customFormat="1" ht="15"/>
    <row r="9224" s="691" customFormat="1" ht="15"/>
    <row r="9225" s="691" customFormat="1" ht="15"/>
    <row r="9226" s="691" customFormat="1" ht="15"/>
    <row r="9227" s="691" customFormat="1" ht="15"/>
    <row r="9228" s="691" customFormat="1" ht="15"/>
    <row r="9229" s="691" customFormat="1" ht="15"/>
    <row r="9230" s="691" customFormat="1" ht="15"/>
    <row r="9231" s="691" customFormat="1" ht="15"/>
    <row r="9232" s="691" customFormat="1" ht="15"/>
    <row r="9233" s="691" customFormat="1" ht="15"/>
    <row r="9234" s="691" customFormat="1" ht="15"/>
    <row r="9235" s="691" customFormat="1" ht="15"/>
    <row r="9236" s="691" customFormat="1" ht="15"/>
    <row r="9237" s="691" customFormat="1" ht="15"/>
    <row r="9238" s="691" customFormat="1" ht="15"/>
    <row r="9239" s="691" customFormat="1" ht="15"/>
    <row r="9240" s="691" customFormat="1" ht="15"/>
    <row r="9241" s="691" customFormat="1" ht="15"/>
    <row r="9242" s="691" customFormat="1" ht="15"/>
    <row r="9243" s="691" customFormat="1" ht="15"/>
    <row r="9244" s="691" customFormat="1" ht="15"/>
    <row r="9245" s="691" customFormat="1" ht="15"/>
    <row r="9246" s="691" customFormat="1" ht="15"/>
    <row r="9247" s="691" customFormat="1" ht="15"/>
    <row r="9248" s="691" customFormat="1" ht="15"/>
    <row r="9249" s="691" customFormat="1" ht="15"/>
    <row r="9250" s="691" customFormat="1" ht="15"/>
    <row r="9251" s="691" customFormat="1" ht="15"/>
    <row r="9252" s="691" customFormat="1" ht="15"/>
    <row r="9253" s="691" customFormat="1" ht="15"/>
    <row r="9254" s="691" customFormat="1" ht="15"/>
    <row r="9255" s="691" customFormat="1" ht="15"/>
    <row r="9256" s="691" customFormat="1" ht="15"/>
    <row r="9257" s="691" customFormat="1" ht="15"/>
    <row r="9258" s="691" customFormat="1" ht="15"/>
    <row r="9259" s="691" customFormat="1" ht="15"/>
    <row r="9260" s="691" customFormat="1" ht="15"/>
    <row r="9261" s="691" customFormat="1" ht="15"/>
    <row r="9262" s="691" customFormat="1" ht="15"/>
    <row r="9263" s="691" customFormat="1" ht="15"/>
    <row r="9264" s="691" customFormat="1" ht="15"/>
    <row r="9265" s="691" customFormat="1" ht="15"/>
    <row r="9266" s="691" customFormat="1" ht="15"/>
    <row r="9267" s="691" customFormat="1" ht="15"/>
    <row r="9268" s="691" customFormat="1" ht="15"/>
    <row r="9269" s="691" customFormat="1" ht="15"/>
    <row r="9270" s="691" customFormat="1" ht="15"/>
    <row r="9271" s="691" customFormat="1" ht="15"/>
    <row r="9272" s="691" customFormat="1" ht="15"/>
    <row r="9273" s="691" customFormat="1" ht="15"/>
    <row r="9274" s="691" customFormat="1" ht="15"/>
    <row r="9275" s="691" customFormat="1" ht="15"/>
    <row r="9276" s="691" customFormat="1" ht="15"/>
    <row r="9277" s="691" customFormat="1" ht="15"/>
    <row r="9278" s="691" customFormat="1" ht="15"/>
    <row r="9279" s="691" customFormat="1" ht="15"/>
    <row r="9280" s="691" customFormat="1" ht="15"/>
    <row r="9281" s="691" customFormat="1" ht="15"/>
    <row r="9282" s="691" customFormat="1" ht="15"/>
    <row r="9283" s="691" customFormat="1" ht="15"/>
    <row r="9284" s="691" customFormat="1" ht="15"/>
    <row r="9285" s="691" customFormat="1" ht="15"/>
    <row r="9286" s="691" customFormat="1" ht="15"/>
    <row r="9287" s="691" customFormat="1" ht="15"/>
    <row r="9288" s="691" customFormat="1" ht="15"/>
    <row r="9289" s="691" customFormat="1" ht="15"/>
    <row r="9290" s="691" customFormat="1" ht="15"/>
    <row r="9291" s="691" customFormat="1" ht="15"/>
    <row r="9292" s="691" customFormat="1" ht="15"/>
    <row r="9293" s="691" customFormat="1" ht="15"/>
    <row r="9294" s="691" customFormat="1" ht="15"/>
    <row r="9295" s="691" customFormat="1" ht="15"/>
    <row r="9296" s="691" customFormat="1" ht="15"/>
    <row r="9297" s="691" customFormat="1" ht="15"/>
    <row r="9298" s="691" customFormat="1" ht="15"/>
    <row r="9299" s="691" customFormat="1" ht="15"/>
    <row r="9300" s="691" customFormat="1" ht="15"/>
    <row r="9301" s="691" customFormat="1" ht="15"/>
    <row r="9302" s="691" customFormat="1" ht="15"/>
    <row r="9303" s="691" customFormat="1" ht="15"/>
    <row r="9304" s="691" customFormat="1" ht="15"/>
    <row r="9305" s="691" customFormat="1" ht="15"/>
    <row r="9306" s="691" customFormat="1" ht="15"/>
    <row r="9307" s="691" customFormat="1" ht="15"/>
    <row r="9308" s="691" customFormat="1" ht="15"/>
    <row r="9309" s="691" customFormat="1" ht="15"/>
    <row r="9310" s="691" customFormat="1" ht="15"/>
    <row r="9311" s="691" customFormat="1" ht="15"/>
    <row r="9312" s="691" customFormat="1" ht="15"/>
    <row r="9313" s="691" customFormat="1" ht="15"/>
    <row r="9314" s="691" customFormat="1" ht="15"/>
    <row r="9315" s="691" customFormat="1" ht="15"/>
    <row r="9316" s="691" customFormat="1" ht="15"/>
    <row r="9317" s="691" customFormat="1" ht="15"/>
    <row r="9318" s="691" customFormat="1" ht="15"/>
    <row r="9319" s="691" customFormat="1" ht="15"/>
    <row r="9320" s="691" customFormat="1" ht="15"/>
    <row r="9321" s="691" customFormat="1" ht="15"/>
    <row r="9322" s="691" customFormat="1" ht="15"/>
    <row r="9323" s="691" customFormat="1" ht="15"/>
    <row r="9324" s="691" customFormat="1" ht="15"/>
    <row r="9325" s="691" customFormat="1" ht="15"/>
    <row r="9326" s="691" customFormat="1" ht="15"/>
    <row r="9327" s="691" customFormat="1" ht="15"/>
    <row r="9328" s="691" customFormat="1" ht="15"/>
    <row r="9329" s="691" customFormat="1" ht="15"/>
    <row r="9330" s="691" customFormat="1" ht="15"/>
    <row r="9331" s="691" customFormat="1" ht="15"/>
    <row r="9332" s="691" customFormat="1" ht="15"/>
    <row r="9333" s="691" customFormat="1" ht="15"/>
    <row r="9334" s="691" customFormat="1" ht="15"/>
    <row r="9335" s="691" customFormat="1" ht="15"/>
    <row r="9336" s="691" customFormat="1" ht="15"/>
    <row r="9337" s="691" customFormat="1" ht="15"/>
    <row r="9338" s="691" customFormat="1" ht="15"/>
    <row r="9339" s="691" customFormat="1" ht="15"/>
    <row r="9340" s="691" customFormat="1" ht="15"/>
    <row r="9341" s="691" customFormat="1" ht="15"/>
    <row r="9342" s="691" customFormat="1" ht="15"/>
    <row r="9343" s="691" customFormat="1" ht="15"/>
    <row r="9344" s="691" customFormat="1" ht="15"/>
    <row r="9345" s="691" customFormat="1" ht="15"/>
    <row r="9346" s="691" customFormat="1" ht="15"/>
    <row r="9347" s="691" customFormat="1" ht="15"/>
    <row r="9348" s="691" customFormat="1" ht="15"/>
    <row r="9349" s="691" customFormat="1" ht="15"/>
    <row r="9350" s="691" customFormat="1" ht="15"/>
    <row r="9351" s="691" customFormat="1" ht="15"/>
    <row r="9352" s="691" customFormat="1" ht="15"/>
    <row r="9353" s="691" customFormat="1" ht="15"/>
    <row r="9354" s="691" customFormat="1" ht="15"/>
    <row r="9355" s="691" customFormat="1" ht="15"/>
    <row r="9356" s="691" customFormat="1" ht="15"/>
    <row r="9357" s="691" customFormat="1" ht="15"/>
    <row r="9358" s="691" customFormat="1" ht="15"/>
    <row r="9359" s="691" customFormat="1" ht="15"/>
    <row r="9360" s="691" customFormat="1" ht="15"/>
    <row r="9361" s="691" customFormat="1" ht="15"/>
    <row r="9362" s="691" customFormat="1" ht="15"/>
    <row r="9363" s="691" customFormat="1" ht="15"/>
    <row r="9364" s="691" customFormat="1" ht="15"/>
    <row r="9365" s="691" customFormat="1" ht="15"/>
    <row r="9366" s="691" customFormat="1" ht="15"/>
    <row r="9367" s="691" customFormat="1" ht="15"/>
    <row r="9368" s="691" customFormat="1" ht="15"/>
    <row r="9369" s="691" customFormat="1" ht="15"/>
    <row r="9370" s="691" customFormat="1" ht="15"/>
    <row r="9371" s="691" customFormat="1" ht="15"/>
    <row r="9372" s="691" customFormat="1" ht="15"/>
    <row r="9373" s="691" customFormat="1" ht="15"/>
    <row r="9374" s="691" customFormat="1" ht="15"/>
    <row r="9375" s="691" customFormat="1" ht="15"/>
    <row r="9376" s="691" customFormat="1" ht="15"/>
    <row r="9377" s="691" customFormat="1" ht="15"/>
    <row r="9378" s="691" customFormat="1" ht="15"/>
    <row r="9379" s="691" customFormat="1" ht="15"/>
    <row r="9380" s="691" customFormat="1" ht="15"/>
    <row r="9381" s="691" customFormat="1" ht="15"/>
    <row r="9382" s="691" customFormat="1" ht="15"/>
    <row r="9383" s="691" customFormat="1" ht="15"/>
    <row r="9384" s="691" customFormat="1" ht="15"/>
    <row r="9385" s="691" customFormat="1" ht="15"/>
    <row r="9386" s="691" customFormat="1" ht="15"/>
    <row r="9387" s="691" customFormat="1" ht="15"/>
    <row r="9388" s="691" customFormat="1" ht="15"/>
    <row r="9389" s="691" customFormat="1" ht="15"/>
    <row r="9390" s="691" customFormat="1" ht="15"/>
    <row r="9391" s="691" customFormat="1" ht="15"/>
    <row r="9392" s="691" customFormat="1" ht="15"/>
    <row r="9393" s="691" customFormat="1" ht="15"/>
    <row r="9394" s="691" customFormat="1" ht="15"/>
    <row r="9395" s="691" customFormat="1" ht="15"/>
    <row r="9396" s="691" customFormat="1" ht="15"/>
    <row r="9397" s="691" customFormat="1" ht="15"/>
    <row r="9398" s="691" customFormat="1" ht="15"/>
    <row r="9399" s="691" customFormat="1" ht="15"/>
    <row r="9400" s="691" customFormat="1" ht="15"/>
    <row r="9401" s="691" customFormat="1" ht="15"/>
    <row r="9402" s="691" customFormat="1" ht="15"/>
    <row r="9403" s="691" customFormat="1" ht="15"/>
    <row r="9404" s="691" customFormat="1" ht="15"/>
    <row r="9405" s="691" customFormat="1" ht="15"/>
    <row r="9406" s="691" customFormat="1" ht="15"/>
    <row r="9407" s="691" customFormat="1" ht="15"/>
    <row r="9408" s="691" customFormat="1" ht="15"/>
    <row r="9409" s="691" customFormat="1" ht="15"/>
    <row r="9410" s="691" customFormat="1" ht="15"/>
    <row r="9411" s="691" customFormat="1" ht="15"/>
    <row r="9412" s="691" customFormat="1" ht="15"/>
    <row r="9413" s="691" customFormat="1" ht="15"/>
    <row r="9414" s="691" customFormat="1" ht="15"/>
    <row r="9415" s="691" customFormat="1" ht="15"/>
    <row r="9416" s="691" customFormat="1" ht="15"/>
    <row r="9417" s="691" customFormat="1" ht="15"/>
    <row r="9418" s="691" customFormat="1" ht="15"/>
    <row r="9419" s="691" customFormat="1" ht="15"/>
    <row r="9420" s="691" customFormat="1" ht="15"/>
    <row r="9421" s="691" customFormat="1" ht="15"/>
    <row r="9422" s="691" customFormat="1" ht="15"/>
    <row r="9423" s="691" customFormat="1" ht="15"/>
    <row r="9424" s="691" customFormat="1" ht="15"/>
    <row r="9425" s="691" customFormat="1" ht="15"/>
    <row r="9426" s="691" customFormat="1" ht="15"/>
    <row r="9427" s="691" customFormat="1" ht="15"/>
    <row r="9428" s="691" customFormat="1" ht="15"/>
    <row r="9429" s="691" customFormat="1" ht="15"/>
    <row r="9430" s="691" customFormat="1" ht="15"/>
    <row r="9431" s="691" customFormat="1" ht="15"/>
    <row r="9432" s="691" customFormat="1" ht="15"/>
    <row r="9433" s="691" customFormat="1" ht="15"/>
    <row r="9434" s="691" customFormat="1" ht="15"/>
    <row r="9435" s="691" customFormat="1" ht="15"/>
    <row r="9436" s="691" customFormat="1" ht="15"/>
    <row r="9437" s="691" customFormat="1" ht="15"/>
    <row r="9438" s="691" customFormat="1" ht="15"/>
    <row r="9439" s="691" customFormat="1" ht="15"/>
    <row r="9440" s="691" customFormat="1" ht="15"/>
    <row r="9441" s="691" customFormat="1" ht="15"/>
    <row r="9442" s="691" customFormat="1" ht="15"/>
    <row r="9443" s="691" customFormat="1" ht="15"/>
    <row r="9444" s="691" customFormat="1" ht="15"/>
    <row r="9445" s="691" customFormat="1" ht="15"/>
    <row r="9446" s="691" customFormat="1" ht="15"/>
    <row r="9447" s="691" customFormat="1" ht="15"/>
    <row r="9448" s="691" customFormat="1" ht="15"/>
    <row r="9449" s="691" customFormat="1" ht="15"/>
    <row r="9450" s="691" customFormat="1" ht="15"/>
    <row r="9451" s="691" customFormat="1" ht="15"/>
    <row r="9452" s="691" customFormat="1" ht="15"/>
    <row r="9453" s="691" customFormat="1" ht="15"/>
    <row r="9454" s="691" customFormat="1" ht="15"/>
    <row r="9455" s="691" customFormat="1" ht="15"/>
    <row r="9456" s="691" customFormat="1" ht="15"/>
    <row r="9457" s="691" customFormat="1" ht="15"/>
    <row r="9458" s="691" customFormat="1" ht="15"/>
    <row r="9459" s="691" customFormat="1" ht="15"/>
    <row r="9460" s="691" customFormat="1" ht="15"/>
    <row r="9461" s="691" customFormat="1" ht="15"/>
    <row r="9462" s="691" customFormat="1" ht="15"/>
    <row r="9463" s="691" customFormat="1" ht="15"/>
    <row r="9464" s="691" customFormat="1" ht="15"/>
    <row r="9465" s="691" customFormat="1" ht="15"/>
    <row r="9466" s="691" customFormat="1" ht="15"/>
    <row r="9467" s="691" customFormat="1" ht="15"/>
    <row r="9468" s="691" customFormat="1" ht="15"/>
    <row r="9469" s="691" customFormat="1" ht="15"/>
    <row r="9470" s="691" customFormat="1" ht="15"/>
    <row r="9471" s="691" customFormat="1" ht="15"/>
    <row r="9472" s="691" customFormat="1" ht="15"/>
    <row r="9473" s="691" customFormat="1" ht="15"/>
    <row r="9474" s="691" customFormat="1" ht="15"/>
    <row r="9475" s="691" customFormat="1" ht="15"/>
    <row r="9476" s="691" customFormat="1" ht="15"/>
    <row r="9477" s="691" customFormat="1" ht="15"/>
    <row r="9478" s="691" customFormat="1" ht="15"/>
    <row r="9479" s="691" customFormat="1" ht="15"/>
    <row r="9480" s="691" customFormat="1" ht="15"/>
    <row r="9481" s="691" customFormat="1" ht="15"/>
    <row r="9482" s="691" customFormat="1" ht="15"/>
    <row r="9483" s="691" customFormat="1" ht="15"/>
    <row r="9484" s="691" customFormat="1" ht="15"/>
    <row r="9485" s="691" customFormat="1" ht="15"/>
    <row r="9486" s="691" customFormat="1" ht="15"/>
    <row r="9487" s="691" customFormat="1" ht="15"/>
    <row r="9488" s="691" customFormat="1" ht="15"/>
    <row r="9489" s="691" customFormat="1" ht="15"/>
    <row r="9490" s="691" customFormat="1" ht="15"/>
    <row r="9491" s="691" customFormat="1" ht="15"/>
    <row r="9492" s="691" customFormat="1" ht="15"/>
    <row r="9493" s="691" customFormat="1" ht="15"/>
    <row r="9494" s="691" customFormat="1" ht="15"/>
    <row r="9495" s="691" customFormat="1" ht="15"/>
    <row r="9496" s="691" customFormat="1" ht="15"/>
    <row r="9497" s="691" customFormat="1" ht="15"/>
    <row r="9498" s="691" customFormat="1" ht="15"/>
    <row r="9499" s="691" customFormat="1" ht="15"/>
    <row r="9500" s="691" customFormat="1" ht="15"/>
    <row r="9501" s="691" customFormat="1" ht="15"/>
    <row r="9502" s="691" customFormat="1" ht="15"/>
    <row r="9503" s="691" customFormat="1" ht="15"/>
    <row r="9504" s="691" customFormat="1" ht="15"/>
    <row r="9505" s="691" customFormat="1" ht="15"/>
    <row r="9506" s="691" customFormat="1" ht="15"/>
    <row r="9507" s="691" customFormat="1" ht="15"/>
    <row r="9508" s="691" customFormat="1" ht="15"/>
    <row r="9509" s="691" customFormat="1" ht="15"/>
    <row r="9510" s="691" customFormat="1" ht="15"/>
    <row r="9511" s="691" customFormat="1" ht="15"/>
    <row r="9512" s="691" customFormat="1" ht="15"/>
    <row r="9513" s="691" customFormat="1" ht="15"/>
    <row r="9514" s="691" customFormat="1" ht="15"/>
    <row r="9515" s="691" customFormat="1" ht="15"/>
    <row r="9516" s="691" customFormat="1" ht="15"/>
    <row r="9517" s="691" customFormat="1" ht="15"/>
    <row r="9518" s="691" customFormat="1" ht="15"/>
    <row r="9519" s="691" customFormat="1" ht="15"/>
    <row r="9520" s="691" customFormat="1" ht="15"/>
    <row r="9521" s="691" customFormat="1" ht="15"/>
    <row r="9522" s="691" customFormat="1" ht="15"/>
    <row r="9523" s="691" customFormat="1" ht="15"/>
    <row r="9524" s="691" customFormat="1" ht="15"/>
    <row r="9525" s="691" customFormat="1" ht="15"/>
    <row r="9526" s="691" customFormat="1" ht="15"/>
    <row r="9527" s="691" customFormat="1" ht="15"/>
    <row r="9528" s="691" customFormat="1" ht="15"/>
    <row r="9529" s="691" customFormat="1" ht="15"/>
    <row r="9530" s="691" customFormat="1" ht="15"/>
    <row r="9531" s="691" customFormat="1" ht="15"/>
    <row r="9532" s="691" customFormat="1" ht="15"/>
    <row r="9533" s="691" customFormat="1" ht="15"/>
    <row r="9534" s="691" customFormat="1" ht="15"/>
    <row r="9535" s="691" customFormat="1" ht="15"/>
    <row r="9536" s="691" customFormat="1" ht="15"/>
    <row r="9537" s="691" customFormat="1" ht="15"/>
    <row r="9538" s="691" customFormat="1" ht="15"/>
    <row r="9539" s="691" customFormat="1" ht="15"/>
    <row r="9540" s="691" customFormat="1" ht="15"/>
    <row r="9541" s="691" customFormat="1" ht="15"/>
    <row r="9542" s="691" customFormat="1" ht="15"/>
    <row r="9543" s="691" customFormat="1" ht="15"/>
    <row r="9544" s="691" customFormat="1" ht="15"/>
    <row r="9545" s="691" customFormat="1" ht="15"/>
    <row r="9546" s="691" customFormat="1" ht="15"/>
    <row r="9547" s="691" customFormat="1" ht="15"/>
    <row r="9548" s="691" customFormat="1" ht="15"/>
    <row r="9549" s="691" customFormat="1" ht="15"/>
    <row r="9550" s="691" customFormat="1" ht="15"/>
    <row r="9551" s="691" customFormat="1" ht="15"/>
    <row r="9552" s="691" customFormat="1" ht="15"/>
    <row r="9553" s="691" customFormat="1" ht="15"/>
    <row r="9554" s="691" customFormat="1" ht="15"/>
    <row r="9555" s="691" customFormat="1" ht="15"/>
    <row r="9556" s="691" customFormat="1" ht="15"/>
    <row r="9557" s="691" customFormat="1" ht="15"/>
    <row r="9558" s="691" customFormat="1" ht="15"/>
    <row r="9559" s="691" customFormat="1" ht="15"/>
    <row r="9560" s="691" customFormat="1" ht="15"/>
    <row r="9561" s="691" customFormat="1" ht="15"/>
    <row r="9562" s="691" customFormat="1" ht="15"/>
    <row r="9563" s="691" customFormat="1" ht="15"/>
    <row r="9564" s="691" customFormat="1" ht="15"/>
    <row r="9565" s="691" customFormat="1" ht="15"/>
    <row r="9566" s="691" customFormat="1" ht="15"/>
    <row r="9567" s="691" customFormat="1" ht="15"/>
    <row r="9568" s="691" customFormat="1" ht="15"/>
    <row r="9569" s="691" customFormat="1" ht="15"/>
    <row r="9570" s="691" customFormat="1" ht="15"/>
    <row r="9571" s="691" customFormat="1" ht="15"/>
    <row r="9572" s="691" customFormat="1" ht="15"/>
    <row r="9573" s="691" customFormat="1" ht="15"/>
    <row r="9574" s="691" customFormat="1" ht="15"/>
    <row r="9575" s="691" customFormat="1" ht="15"/>
    <row r="9576" s="691" customFormat="1" ht="15"/>
    <row r="9577" s="691" customFormat="1" ht="15"/>
    <row r="9578" s="691" customFormat="1" ht="15"/>
    <row r="9579" s="691" customFormat="1" ht="15"/>
    <row r="9580" s="691" customFormat="1" ht="15"/>
    <row r="9581" s="691" customFormat="1" ht="15"/>
    <row r="9582" s="691" customFormat="1" ht="15"/>
    <row r="9583" s="691" customFormat="1" ht="15"/>
    <row r="9584" s="691" customFormat="1" ht="15"/>
    <row r="9585" s="691" customFormat="1" ht="15"/>
    <row r="9586" s="691" customFormat="1" ht="15"/>
    <row r="9587" s="691" customFormat="1" ht="15"/>
    <row r="9588" s="691" customFormat="1" ht="15"/>
    <row r="9589" s="691" customFormat="1" ht="15"/>
    <row r="9590" s="691" customFormat="1" ht="15"/>
    <row r="9591" s="691" customFormat="1" ht="15"/>
    <row r="9592" s="691" customFormat="1" ht="15"/>
    <row r="9593" s="691" customFormat="1" ht="15"/>
    <row r="9594" s="691" customFormat="1" ht="15"/>
    <row r="9595" s="691" customFormat="1" ht="15"/>
    <row r="9596" s="691" customFormat="1" ht="15"/>
    <row r="9597" s="691" customFormat="1" ht="15"/>
    <row r="9598" s="691" customFormat="1" ht="15"/>
    <row r="9599" s="691" customFormat="1" ht="15"/>
    <row r="9600" s="691" customFormat="1" ht="15"/>
    <row r="9601" s="691" customFormat="1" ht="15"/>
    <row r="9602" s="691" customFormat="1" ht="15"/>
    <row r="9603" s="691" customFormat="1" ht="15"/>
    <row r="9604" s="691" customFormat="1" ht="15"/>
    <row r="9605" s="691" customFormat="1" ht="15"/>
    <row r="9606" s="691" customFormat="1" ht="15"/>
    <row r="9607" s="691" customFormat="1" ht="15"/>
    <row r="9608" s="691" customFormat="1" ht="15"/>
    <row r="9609" s="691" customFormat="1" ht="15"/>
    <row r="9610" s="691" customFormat="1" ht="15"/>
    <row r="9611" s="691" customFormat="1" ht="15"/>
    <row r="9612" s="691" customFormat="1" ht="15"/>
    <row r="9613" s="691" customFormat="1" ht="15"/>
    <row r="9614" s="691" customFormat="1" ht="15"/>
    <row r="9615" s="691" customFormat="1" ht="15"/>
    <row r="9616" s="691" customFormat="1" ht="15"/>
    <row r="9617" s="691" customFormat="1" ht="15"/>
    <row r="9618" s="691" customFormat="1" ht="15"/>
    <row r="9619" s="691" customFormat="1" ht="15"/>
    <row r="9620" s="691" customFormat="1" ht="15"/>
    <row r="9621" s="691" customFormat="1" ht="15"/>
    <row r="9622" s="691" customFormat="1" ht="15"/>
    <row r="9623" s="691" customFormat="1" ht="15"/>
    <row r="9624" s="691" customFormat="1" ht="15"/>
    <row r="9625" s="691" customFormat="1" ht="15"/>
    <row r="9626" s="691" customFormat="1" ht="15"/>
    <row r="9627" s="691" customFormat="1" ht="15"/>
    <row r="9628" s="691" customFormat="1" ht="15"/>
    <row r="9629" s="691" customFormat="1" ht="15"/>
    <row r="9630" s="691" customFormat="1" ht="15"/>
    <row r="9631" s="691" customFormat="1" ht="15"/>
    <row r="9632" s="691" customFormat="1" ht="15"/>
    <row r="9633" s="691" customFormat="1" ht="15"/>
    <row r="9634" s="691" customFormat="1" ht="15"/>
    <row r="9635" s="691" customFormat="1" ht="15"/>
    <row r="9636" s="691" customFormat="1" ht="15"/>
    <row r="9637" s="691" customFormat="1" ht="15"/>
    <row r="9638" s="691" customFormat="1" ht="15"/>
    <row r="9639" s="691" customFormat="1" ht="15"/>
    <row r="9640" s="691" customFormat="1" ht="15"/>
    <row r="9641" s="691" customFormat="1" ht="15"/>
    <row r="9642" s="691" customFormat="1" ht="15"/>
    <row r="9643" s="691" customFormat="1" ht="15"/>
    <row r="9644" s="691" customFormat="1" ht="15"/>
    <row r="9645" s="691" customFormat="1" ht="15"/>
    <row r="9646" s="691" customFormat="1" ht="15"/>
    <row r="9647" s="691" customFormat="1" ht="15"/>
    <row r="9648" s="691" customFormat="1" ht="15"/>
    <row r="9649" s="691" customFormat="1" ht="15"/>
    <row r="9650" s="691" customFormat="1" ht="15"/>
    <row r="9651" s="691" customFormat="1" ht="15"/>
    <row r="9652" s="691" customFormat="1" ht="15"/>
    <row r="9653" s="691" customFormat="1" ht="15"/>
    <row r="9654" s="691" customFormat="1" ht="15"/>
    <row r="9655" s="691" customFormat="1" ht="15"/>
    <row r="9656" s="691" customFormat="1" ht="15"/>
    <row r="9657" s="691" customFormat="1" ht="15"/>
    <row r="9658" s="691" customFormat="1" ht="15"/>
    <row r="9659" s="691" customFormat="1" ht="15"/>
    <row r="9660" s="691" customFormat="1" ht="15"/>
    <row r="9661" s="691" customFormat="1" ht="15"/>
    <row r="9662" s="691" customFormat="1" ht="15"/>
    <row r="9663" s="691" customFormat="1" ht="15"/>
    <row r="9664" s="691" customFormat="1" ht="15"/>
    <row r="9665" s="691" customFormat="1" ht="15"/>
    <row r="9666" s="691" customFormat="1" ht="15"/>
    <row r="9667" s="691" customFormat="1" ht="15"/>
    <row r="9668" s="691" customFormat="1" ht="15"/>
    <row r="9669" s="691" customFormat="1" ht="15"/>
    <row r="9670" s="691" customFormat="1" ht="15"/>
    <row r="9671" s="691" customFormat="1" ht="15"/>
    <row r="9672" s="691" customFormat="1" ht="15"/>
    <row r="9673" s="691" customFormat="1" ht="15"/>
    <row r="9674" s="691" customFormat="1" ht="15"/>
    <row r="9675" s="691" customFormat="1" ht="15"/>
    <row r="9676" s="691" customFormat="1" ht="15"/>
    <row r="9677" s="691" customFormat="1" ht="15"/>
    <row r="9678" s="691" customFormat="1" ht="15"/>
    <row r="9679" s="691" customFormat="1" ht="15"/>
    <row r="9680" s="691" customFormat="1" ht="15"/>
    <row r="9681" s="691" customFormat="1" ht="15"/>
    <row r="9682" s="691" customFormat="1" ht="15"/>
    <row r="9683" s="691" customFormat="1" ht="15"/>
    <row r="9684" s="691" customFormat="1" ht="15"/>
    <row r="9685" s="691" customFormat="1" ht="15"/>
    <row r="9686" s="691" customFormat="1" ht="15"/>
    <row r="9687" s="691" customFormat="1" ht="15"/>
    <row r="9688" s="691" customFormat="1" ht="15"/>
    <row r="9689" s="691" customFormat="1" ht="15"/>
    <row r="9690" s="691" customFormat="1" ht="15"/>
    <row r="9691" s="691" customFormat="1" ht="15"/>
    <row r="9692" s="691" customFormat="1" ht="15"/>
    <row r="9693" s="691" customFormat="1" ht="15"/>
    <row r="9694" s="691" customFormat="1" ht="15"/>
    <row r="9695" s="691" customFormat="1" ht="15"/>
    <row r="9696" s="691" customFormat="1" ht="15"/>
    <row r="9697" s="691" customFormat="1" ht="15"/>
    <row r="9698" s="691" customFormat="1" ht="15"/>
    <row r="9699" s="691" customFormat="1" ht="15"/>
    <row r="9700" s="691" customFormat="1" ht="15"/>
    <row r="9701" s="691" customFormat="1" ht="15"/>
    <row r="9702" s="691" customFormat="1" ht="15"/>
    <row r="9703" s="691" customFormat="1" ht="15"/>
    <row r="9704" s="691" customFormat="1" ht="15"/>
    <row r="9705" s="691" customFormat="1" ht="15"/>
    <row r="9706" s="691" customFormat="1" ht="15"/>
    <row r="9707" s="691" customFormat="1" ht="15"/>
    <row r="9708" s="691" customFormat="1" ht="15"/>
    <row r="9709" s="691" customFormat="1" ht="15"/>
    <row r="9710" s="691" customFormat="1" ht="15"/>
    <row r="9711" s="691" customFormat="1" ht="15"/>
    <row r="9712" s="691" customFormat="1" ht="15"/>
    <row r="9713" s="691" customFormat="1" ht="15"/>
    <row r="9714" s="691" customFormat="1" ht="15"/>
    <row r="9715" s="691" customFormat="1" ht="15"/>
    <row r="9716" s="691" customFormat="1" ht="15"/>
    <row r="9717" s="691" customFormat="1" ht="15"/>
    <row r="9718" s="691" customFormat="1" ht="15"/>
    <row r="9719" s="691" customFormat="1" ht="15"/>
    <row r="9720" s="691" customFormat="1" ht="15"/>
    <row r="9721" s="691" customFormat="1" ht="15"/>
    <row r="9722" s="691" customFormat="1" ht="15"/>
    <row r="9723" s="691" customFormat="1" ht="15"/>
    <row r="9724" s="691" customFormat="1" ht="15"/>
    <row r="9725" s="691" customFormat="1" ht="15"/>
    <row r="9726" s="691" customFormat="1" ht="15"/>
    <row r="9727" s="691" customFormat="1" ht="15"/>
    <row r="9728" s="691" customFormat="1" ht="15"/>
    <row r="9729" s="691" customFormat="1" ht="15"/>
    <row r="9730" s="691" customFormat="1" ht="15"/>
    <row r="9731" s="691" customFormat="1" ht="15"/>
    <row r="9732" s="691" customFormat="1" ht="15"/>
    <row r="9733" s="691" customFormat="1" ht="15"/>
    <row r="9734" s="691" customFormat="1" ht="15"/>
    <row r="9735" s="691" customFormat="1" ht="15"/>
    <row r="9736" s="691" customFormat="1" ht="15"/>
    <row r="9737" s="691" customFormat="1" ht="15"/>
    <row r="9738" s="691" customFormat="1" ht="15"/>
    <row r="9739" s="691" customFormat="1" ht="15"/>
    <row r="9740" s="691" customFormat="1" ht="15"/>
    <row r="9741" s="691" customFormat="1" ht="15"/>
    <row r="9742" s="691" customFormat="1" ht="15"/>
    <row r="9743" s="691" customFormat="1" ht="15"/>
    <row r="9744" s="691" customFormat="1" ht="15"/>
    <row r="9745" s="691" customFormat="1" ht="15"/>
    <row r="9746" s="691" customFormat="1" ht="15"/>
    <row r="9747" s="691" customFormat="1" ht="15"/>
    <row r="9748" s="691" customFormat="1" ht="15"/>
    <row r="9749" s="691" customFormat="1" ht="15"/>
    <row r="9750" s="691" customFormat="1" ht="15"/>
    <row r="9751" s="691" customFormat="1" ht="15"/>
    <row r="9752" s="691" customFormat="1" ht="15"/>
    <row r="9753" s="691" customFormat="1" ht="15"/>
    <row r="9754" s="691" customFormat="1" ht="15"/>
    <row r="9755" s="691" customFormat="1" ht="15"/>
    <row r="9756" s="691" customFormat="1" ht="15"/>
    <row r="9757" s="691" customFormat="1" ht="15"/>
    <row r="9758" s="691" customFormat="1" ht="15"/>
    <row r="9759" s="691" customFormat="1" ht="15"/>
    <row r="9760" s="691" customFormat="1" ht="15"/>
    <row r="9761" s="691" customFormat="1" ht="15"/>
    <row r="9762" s="691" customFormat="1" ht="15"/>
    <row r="9763" s="691" customFormat="1" ht="15"/>
    <row r="9764" s="691" customFormat="1" ht="15"/>
    <row r="9765" s="691" customFormat="1" ht="15"/>
    <row r="9766" s="691" customFormat="1" ht="15"/>
    <row r="9767" s="691" customFormat="1" ht="15"/>
    <row r="9768" s="691" customFormat="1" ht="15"/>
    <row r="9769" s="691" customFormat="1" ht="15"/>
    <row r="9770" s="691" customFormat="1" ht="15"/>
    <row r="9771" s="691" customFormat="1" ht="15"/>
    <row r="9772" s="691" customFormat="1" ht="15"/>
    <row r="9773" s="691" customFormat="1" ht="15"/>
    <row r="9774" s="691" customFormat="1" ht="15"/>
    <row r="9775" s="691" customFormat="1" ht="15"/>
    <row r="9776" s="691" customFormat="1" ht="15"/>
    <row r="9777" s="691" customFormat="1" ht="15"/>
    <row r="9778" s="691" customFormat="1" ht="15"/>
    <row r="9779" s="691" customFormat="1" ht="15"/>
    <row r="9780" s="691" customFormat="1" ht="15"/>
    <row r="9781" s="691" customFormat="1" ht="15"/>
    <row r="9782" s="691" customFormat="1" ht="15"/>
    <row r="9783" s="691" customFormat="1" ht="15"/>
    <row r="9784" s="691" customFormat="1" ht="15"/>
    <row r="9785" s="691" customFormat="1" ht="15"/>
    <row r="9786" s="691" customFormat="1" ht="15"/>
    <row r="9787" s="691" customFormat="1" ht="15"/>
    <row r="9788" s="691" customFormat="1" ht="15"/>
    <row r="9789" s="691" customFormat="1" ht="15"/>
    <row r="9790" s="691" customFormat="1" ht="15"/>
    <row r="9791" s="691" customFormat="1" ht="15"/>
    <row r="9792" s="691" customFormat="1" ht="15"/>
    <row r="9793" s="691" customFormat="1" ht="15"/>
    <row r="9794" s="691" customFormat="1" ht="15"/>
    <row r="9795" s="691" customFormat="1" ht="15"/>
    <row r="9796" s="691" customFormat="1" ht="15"/>
    <row r="9797" s="691" customFormat="1" ht="15"/>
    <row r="9798" s="691" customFormat="1" ht="15"/>
    <row r="9799" s="691" customFormat="1" ht="15"/>
    <row r="9800" s="691" customFormat="1" ht="15"/>
    <row r="9801" s="691" customFormat="1" ht="15"/>
    <row r="9802" s="691" customFormat="1" ht="15"/>
    <row r="9803" s="691" customFormat="1" ht="15"/>
    <row r="9804" s="691" customFormat="1" ht="15"/>
    <row r="9805" s="691" customFormat="1" ht="15"/>
    <row r="9806" s="691" customFormat="1" ht="15"/>
    <row r="9807" s="691" customFormat="1" ht="15"/>
    <row r="9808" s="691" customFormat="1" ht="15"/>
    <row r="9809" s="691" customFormat="1" ht="15"/>
    <row r="9810" s="691" customFormat="1" ht="15"/>
    <row r="9811" s="691" customFormat="1" ht="15"/>
    <row r="9812" s="691" customFormat="1" ht="15"/>
    <row r="9813" s="691" customFormat="1" ht="15"/>
    <row r="9814" s="691" customFormat="1" ht="15"/>
    <row r="9815" s="691" customFormat="1" ht="15"/>
    <row r="9816" s="691" customFormat="1" ht="15"/>
    <row r="9817" s="691" customFormat="1" ht="15"/>
    <row r="9818" s="691" customFormat="1" ht="15"/>
    <row r="9819" s="691" customFormat="1" ht="15"/>
    <row r="9820" s="691" customFormat="1" ht="15"/>
    <row r="9821" s="691" customFormat="1" ht="15"/>
    <row r="9822" s="691" customFormat="1" ht="15"/>
    <row r="9823" s="691" customFormat="1" ht="15"/>
    <row r="9824" s="691" customFormat="1" ht="15"/>
    <row r="9825" s="691" customFormat="1" ht="15"/>
    <row r="9826" s="691" customFormat="1" ht="15"/>
    <row r="9827" s="691" customFormat="1" ht="15"/>
    <row r="9828" s="691" customFormat="1" ht="15"/>
    <row r="9829" s="691" customFormat="1" ht="15"/>
    <row r="9830" s="691" customFormat="1" ht="15"/>
    <row r="9831" s="691" customFormat="1" ht="15"/>
    <row r="9832" s="691" customFormat="1" ht="15"/>
    <row r="9833" s="691" customFormat="1" ht="15"/>
    <row r="9834" s="691" customFormat="1" ht="15"/>
    <row r="9835" s="691" customFormat="1" ht="15"/>
    <row r="9836" s="691" customFormat="1" ht="15"/>
    <row r="9837" s="691" customFormat="1" ht="15"/>
    <row r="9838" s="691" customFormat="1" ht="15"/>
    <row r="9839" s="691" customFormat="1" ht="15"/>
    <row r="9840" s="691" customFormat="1" ht="15"/>
    <row r="9841" s="691" customFormat="1" ht="15"/>
    <row r="9842" s="691" customFormat="1" ht="15"/>
    <row r="9843" s="691" customFormat="1" ht="15"/>
    <row r="9844" s="691" customFormat="1" ht="15"/>
    <row r="9845" s="691" customFormat="1" ht="15"/>
    <row r="9846" s="691" customFormat="1" ht="15"/>
    <row r="9847" s="691" customFormat="1" ht="15"/>
    <row r="9848" s="691" customFormat="1" ht="15"/>
    <row r="9849" s="691" customFormat="1" ht="15"/>
    <row r="9850" s="691" customFormat="1" ht="15"/>
    <row r="9851" s="691" customFormat="1" ht="15"/>
    <row r="9852" s="691" customFormat="1" ht="15"/>
    <row r="9853" s="691" customFormat="1" ht="15"/>
    <row r="9854" s="691" customFormat="1" ht="15"/>
    <row r="9855" s="691" customFormat="1" ht="15"/>
    <row r="9856" s="691" customFormat="1" ht="15"/>
    <row r="9857" s="691" customFormat="1" ht="15"/>
    <row r="9858" s="691" customFormat="1" ht="15"/>
    <row r="9859" s="691" customFormat="1" ht="15"/>
    <row r="9860" s="691" customFormat="1" ht="15"/>
    <row r="9861" s="691" customFormat="1" ht="15"/>
    <row r="9862" s="691" customFormat="1" ht="15"/>
    <row r="9863" s="691" customFormat="1" ht="15"/>
    <row r="9864" s="691" customFormat="1" ht="15"/>
    <row r="9865" s="691" customFormat="1" ht="15"/>
    <row r="9866" s="691" customFormat="1" ht="15"/>
    <row r="9867" s="691" customFormat="1" ht="15"/>
    <row r="9868" s="691" customFormat="1" ht="15"/>
    <row r="9869" s="691" customFormat="1" ht="15"/>
    <row r="9870" s="691" customFormat="1" ht="15"/>
    <row r="9871" s="691" customFormat="1" ht="15"/>
    <row r="9872" s="691" customFormat="1" ht="15"/>
    <row r="9873" s="691" customFormat="1" ht="15"/>
    <row r="9874" s="691" customFormat="1" ht="15"/>
    <row r="9875" s="691" customFormat="1" ht="15"/>
    <row r="9876" s="691" customFormat="1" ht="15"/>
    <row r="9877" s="691" customFormat="1" ht="15"/>
    <row r="9878" s="691" customFormat="1" ht="15"/>
    <row r="9879" s="691" customFormat="1" ht="15"/>
    <row r="9880" s="691" customFormat="1" ht="15"/>
    <row r="9881" s="691" customFormat="1" ht="15"/>
    <row r="9882" s="691" customFormat="1" ht="15"/>
    <row r="9883" s="691" customFormat="1" ht="15"/>
    <row r="9884" s="691" customFormat="1" ht="15"/>
    <row r="9885" s="691" customFormat="1" ht="15"/>
    <row r="9886" s="691" customFormat="1" ht="15"/>
    <row r="9887" s="691" customFormat="1" ht="15"/>
    <row r="9888" s="691" customFormat="1" ht="15"/>
    <row r="9889" s="691" customFormat="1" ht="15"/>
    <row r="9890" s="691" customFormat="1" ht="15"/>
    <row r="9891" s="691" customFormat="1" ht="15"/>
    <row r="9892" s="691" customFormat="1" ht="15"/>
    <row r="9893" s="691" customFormat="1" ht="15"/>
    <row r="9894" s="691" customFormat="1" ht="15"/>
    <row r="9895" s="691" customFormat="1" ht="15"/>
    <row r="9896" s="691" customFormat="1" ht="15"/>
    <row r="9897" s="691" customFormat="1" ht="15"/>
    <row r="9898" s="691" customFormat="1" ht="15"/>
    <row r="9899" s="691" customFormat="1" ht="15"/>
    <row r="9900" s="691" customFormat="1" ht="15"/>
    <row r="9901" s="691" customFormat="1" ht="15"/>
    <row r="9902" s="691" customFormat="1" ht="15"/>
    <row r="9903" s="691" customFormat="1" ht="15"/>
    <row r="9904" s="691" customFormat="1" ht="15"/>
    <row r="9905" s="691" customFormat="1" ht="15"/>
    <row r="9906" s="691" customFormat="1" ht="15"/>
    <row r="9907" s="691" customFormat="1" ht="15"/>
    <row r="9908" s="691" customFormat="1" ht="15"/>
    <row r="9909" s="691" customFormat="1" ht="15"/>
    <row r="9910" s="691" customFormat="1" ht="15"/>
    <row r="9911" s="691" customFormat="1" ht="15"/>
    <row r="9912" s="691" customFormat="1" ht="15"/>
    <row r="9913" s="691" customFormat="1" ht="15"/>
    <row r="9914" s="691" customFormat="1" ht="15"/>
    <row r="9915" s="691" customFormat="1" ht="15"/>
    <row r="9916" s="691" customFormat="1" ht="15"/>
    <row r="9917" s="691" customFormat="1" ht="15"/>
    <row r="9918" s="691" customFormat="1" ht="15"/>
    <row r="9919" s="691" customFormat="1" ht="15"/>
    <row r="9920" s="691" customFormat="1" ht="15"/>
    <row r="9921" s="691" customFormat="1" ht="15"/>
    <row r="9922" s="691" customFormat="1" ht="15"/>
    <row r="9923" s="691" customFormat="1" ht="15"/>
    <row r="9924" s="691" customFormat="1" ht="15"/>
    <row r="9925" s="691" customFormat="1" ht="15"/>
    <row r="9926" s="691" customFormat="1" ht="15"/>
    <row r="9927" s="691" customFormat="1" ht="15"/>
    <row r="9928" s="691" customFormat="1" ht="15"/>
    <row r="9929" s="691" customFormat="1" ht="15"/>
    <row r="9930" s="691" customFormat="1" ht="15"/>
    <row r="9931" s="691" customFormat="1" ht="15"/>
    <row r="9932" s="691" customFormat="1" ht="15"/>
    <row r="9933" s="691" customFormat="1" ht="15"/>
    <row r="9934" s="691" customFormat="1" ht="15"/>
    <row r="9935" s="691" customFormat="1" ht="15"/>
    <row r="9936" s="691" customFormat="1" ht="15"/>
    <row r="9937" s="691" customFormat="1" ht="15"/>
    <row r="9938" s="691" customFormat="1" ht="15"/>
    <row r="9939" s="691" customFormat="1" ht="15"/>
    <row r="9940" s="691" customFormat="1" ht="15"/>
    <row r="9941" s="691" customFormat="1" ht="15"/>
    <row r="9942" s="691" customFormat="1" ht="15"/>
    <row r="9943" s="691" customFormat="1" ht="15"/>
    <row r="9944" s="691" customFormat="1" ht="15"/>
    <row r="9945" s="691" customFormat="1" ht="15"/>
    <row r="9946" s="691" customFormat="1" ht="15"/>
    <row r="9947" s="691" customFormat="1" ht="15"/>
    <row r="9948" s="691" customFormat="1" ht="15"/>
    <row r="9949" s="691" customFormat="1" ht="15"/>
    <row r="9950" s="691" customFormat="1" ht="15"/>
    <row r="9951" s="691" customFormat="1" ht="15"/>
    <row r="9952" s="691" customFormat="1" ht="15"/>
    <row r="9953" s="691" customFormat="1" ht="15"/>
    <row r="9954" s="691" customFormat="1" ht="15"/>
    <row r="9955" s="691" customFormat="1" ht="15"/>
    <row r="9956" s="691" customFormat="1" ht="15"/>
    <row r="9957" s="691" customFormat="1" ht="15"/>
    <row r="9958" s="691" customFormat="1" ht="15"/>
    <row r="9959" s="691" customFormat="1" ht="15"/>
    <row r="9960" s="691" customFormat="1" ht="15"/>
    <row r="9961" s="691" customFormat="1" ht="15"/>
    <row r="9962" s="691" customFormat="1" ht="15"/>
    <row r="9963" s="691" customFormat="1" ht="15"/>
    <row r="9964" s="691" customFormat="1" ht="15"/>
    <row r="9965" s="691" customFormat="1" ht="15"/>
    <row r="9966" s="691" customFormat="1" ht="15"/>
    <row r="9967" s="691" customFormat="1" ht="15"/>
    <row r="9968" s="691" customFormat="1" ht="15"/>
    <row r="9969" s="691" customFormat="1" ht="15"/>
    <row r="9970" s="691" customFormat="1" ht="15"/>
    <row r="9971" s="691" customFormat="1" ht="15"/>
    <row r="9972" s="691" customFormat="1" ht="15"/>
    <row r="9973" s="691" customFormat="1" ht="15"/>
    <row r="9974" s="691" customFormat="1" ht="15"/>
    <row r="9975" s="691" customFormat="1" ht="15"/>
    <row r="9976" s="691" customFormat="1" ht="15"/>
    <row r="9977" s="691" customFormat="1" ht="15"/>
    <row r="9978" s="691" customFormat="1" ht="15"/>
    <row r="9979" s="691" customFormat="1" ht="15"/>
    <row r="9980" s="691" customFormat="1" ht="15"/>
    <row r="9981" s="691" customFormat="1" ht="15"/>
    <row r="9982" s="691" customFormat="1" ht="15"/>
    <row r="9983" s="691" customFormat="1" ht="15"/>
    <row r="9984" s="691" customFormat="1" ht="15"/>
    <row r="9985" s="691" customFormat="1" ht="15"/>
    <row r="9986" s="691" customFormat="1" ht="15"/>
    <row r="9987" s="691" customFormat="1" ht="15"/>
    <row r="9988" s="691" customFormat="1" ht="15"/>
    <row r="9989" s="691" customFormat="1" ht="15"/>
    <row r="9990" s="691" customFormat="1" ht="15"/>
    <row r="9991" s="691" customFormat="1" ht="15"/>
    <row r="9992" s="691" customFormat="1" ht="15"/>
    <row r="9993" s="691" customFormat="1" ht="15"/>
    <row r="9994" s="691" customFormat="1" ht="15"/>
    <row r="9995" s="691" customFormat="1" ht="15"/>
    <row r="9996" s="691" customFormat="1" ht="15"/>
    <row r="9997" s="691" customFormat="1" ht="15"/>
    <row r="9998" s="691" customFormat="1" ht="15"/>
    <row r="9999" s="691" customFormat="1" ht="15"/>
    <row r="10000" s="691" customFormat="1" ht="15"/>
    <row r="10001" s="691" customFormat="1" ht="15"/>
    <row r="10002" s="691" customFormat="1" ht="15"/>
    <row r="10003" s="691" customFormat="1" ht="15"/>
    <row r="10004" s="691" customFormat="1" ht="15"/>
    <row r="10005" s="691" customFormat="1" ht="15"/>
    <row r="10006" s="691" customFormat="1" ht="15"/>
    <row r="10007" s="691" customFormat="1" ht="15"/>
    <row r="10008" s="691" customFormat="1" ht="15"/>
    <row r="10009" s="691" customFormat="1" ht="15"/>
    <row r="10010" s="691" customFormat="1" ht="15"/>
    <row r="10011" s="691" customFormat="1" ht="15"/>
    <row r="10012" s="691" customFormat="1" ht="15"/>
    <row r="10013" s="691" customFormat="1" ht="15"/>
    <row r="10014" s="691" customFormat="1" ht="15"/>
    <row r="10015" s="691" customFormat="1" ht="15"/>
    <row r="10016" s="691" customFormat="1" ht="15"/>
    <row r="10017" s="691" customFormat="1" ht="15"/>
    <row r="10018" s="691" customFormat="1" ht="15"/>
    <row r="10019" s="691" customFormat="1" ht="15"/>
    <row r="10020" s="691" customFormat="1" ht="15"/>
    <row r="10021" s="691" customFormat="1" ht="15"/>
    <row r="10022" s="691" customFormat="1" ht="15"/>
    <row r="10023" s="691" customFormat="1" ht="15"/>
    <row r="10024" s="691" customFormat="1" ht="15"/>
    <row r="10025" s="691" customFormat="1" ht="15"/>
    <row r="10026" s="691" customFormat="1" ht="15"/>
    <row r="10027" s="691" customFormat="1" ht="15"/>
    <row r="10028" s="691" customFormat="1" ht="15"/>
    <row r="10029" s="691" customFormat="1" ht="15"/>
    <row r="10030" s="691" customFormat="1" ht="15"/>
    <row r="10031" s="691" customFormat="1" ht="15"/>
    <row r="10032" s="691" customFormat="1" ht="15"/>
    <row r="10033" s="691" customFormat="1" ht="15"/>
    <row r="10034" s="691" customFormat="1" ht="15"/>
    <row r="10035" s="691" customFormat="1" ht="15"/>
    <row r="10036" s="691" customFormat="1" ht="15"/>
    <row r="10037" s="691" customFormat="1" ht="15"/>
    <row r="10038" s="691" customFormat="1" ht="15"/>
    <row r="10039" s="691" customFormat="1" ht="15"/>
    <row r="10040" s="691" customFormat="1" ht="15"/>
    <row r="10041" s="691" customFormat="1" ht="15"/>
    <row r="10042" s="691" customFormat="1" ht="15"/>
    <row r="10043" s="691" customFormat="1" ht="15"/>
    <row r="10044" s="691" customFormat="1" ht="15"/>
    <row r="10045" s="691" customFormat="1" ht="15"/>
    <row r="10046" s="691" customFormat="1" ht="15"/>
    <row r="10047" s="691" customFormat="1" ht="15"/>
    <row r="10048" s="691" customFormat="1" ht="15"/>
    <row r="10049" s="691" customFormat="1" ht="15"/>
    <row r="10050" s="691" customFormat="1" ht="15"/>
    <row r="10051" s="691" customFormat="1" ht="15"/>
    <row r="10052" s="691" customFormat="1" ht="15"/>
    <row r="10053" s="691" customFormat="1" ht="15"/>
    <row r="10054" s="691" customFormat="1" ht="15"/>
    <row r="10055" s="691" customFormat="1" ht="15"/>
    <row r="10056" s="691" customFormat="1" ht="15"/>
    <row r="10057" s="691" customFormat="1" ht="15"/>
    <row r="10058" s="691" customFormat="1" ht="15"/>
    <row r="10059" s="691" customFormat="1" ht="15"/>
    <row r="10060" s="691" customFormat="1" ht="15"/>
    <row r="10061" s="691" customFormat="1" ht="15"/>
    <row r="10062" s="691" customFormat="1" ht="15"/>
    <row r="10063" s="691" customFormat="1" ht="15"/>
    <row r="10064" s="691" customFormat="1" ht="15"/>
    <row r="10065" s="691" customFormat="1" ht="15"/>
    <row r="10066" s="691" customFormat="1" ht="15"/>
    <row r="10067" s="691" customFormat="1" ht="15"/>
    <row r="10068" s="691" customFormat="1" ht="15"/>
    <row r="10069" s="691" customFormat="1" ht="15"/>
    <row r="10070" s="691" customFormat="1" ht="15"/>
    <row r="10071" s="691" customFormat="1" ht="15"/>
    <row r="10072" s="691" customFormat="1" ht="15"/>
    <row r="10073" s="691" customFormat="1" ht="15"/>
    <row r="10074" s="691" customFormat="1" ht="15"/>
    <row r="10075" s="691" customFormat="1" ht="15"/>
    <row r="10076" s="691" customFormat="1" ht="15"/>
    <row r="10077" s="691" customFormat="1" ht="15"/>
    <row r="10078" s="691" customFormat="1" ht="15"/>
    <row r="10079" s="691" customFormat="1" ht="15"/>
    <row r="10080" s="691" customFormat="1" ht="15"/>
    <row r="10081" s="691" customFormat="1" ht="15"/>
    <row r="10082" s="691" customFormat="1" ht="15"/>
    <row r="10083" s="691" customFormat="1" ht="15"/>
    <row r="10084" s="691" customFormat="1" ht="15"/>
    <row r="10085" s="691" customFormat="1" ht="15"/>
    <row r="10086" s="691" customFormat="1" ht="15"/>
    <row r="10087" s="691" customFormat="1" ht="15"/>
    <row r="10088" s="691" customFormat="1" ht="15"/>
    <row r="10089" s="691" customFormat="1" ht="15"/>
    <row r="10090" s="691" customFormat="1" ht="15"/>
    <row r="10091" s="691" customFormat="1" ht="15"/>
    <row r="10092" s="691" customFormat="1" ht="15"/>
    <row r="10093" s="691" customFormat="1" ht="15"/>
    <row r="10094" s="691" customFormat="1" ht="15"/>
    <row r="10095" s="691" customFormat="1" ht="15"/>
    <row r="10096" s="691" customFormat="1" ht="15"/>
    <row r="10097" s="691" customFormat="1" ht="15"/>
    <row r="10098" s="691" customFormat="1" ht="15"/>
    <row r="10099" s="691" customFormat="1" ht="15"/>
    <row r="10100" s="691" customFormat="1" ht="15"/>
    <row r="10101" s="691" customFormat="1" ht="15"/>
    <row r="10102" s="691" customFormat="1" ht="15"/>
    <row r="10103" s="691" customFormat="1" ht="15"/>
    <row r="10104" s="691" customFormat="1" ht="15"/>
    <row r="10105" s="691" customFormat="1" ht="15"/>
    <row r="10106" s="691" customFormat="1" ht="15"/>
    <row r="10107" s="691" customFormat="1" ht="15"/>
    <row r="10108" s="691" customFormat="1" ht="15"/>
    <row r="10109" s="691" customFormat="1" ht="15"/>
    <row r="10110" s="691" customFormat="1" ht="15"/>
    <row r="10111" s="691" customFormat="1" ht="15"/>
    <row r="10112" s="691" customFormat="1" ht="15"/>
    <row r="10113" s="691" customFormat="1" ht="15"/>
    <row r="10114" s="691" customFormat="1" ht="15"/>
    <row r="10115" s="691" customFormat="1" ht="15"/>
    <row r="10116" s="691" customFormat="1" ht="15"/>
    <row r="10117" s="691" customFormat="1" ht="15"/>
    <row r="10118" s="691" customFormat="1" ht="15"/>
    <row r="10119" s="691" customFormat="1" ht="15"/>
    <row r="10120" s="691" customFormat="1" ht="15"/>
    <row r="10121" s="691" customFormat="1" ht="15"/>
    <row r="10122" s="691" customFormat="1" ht="15"/>
    <row r="10123" s="691" customFormat="1" ht="15"/>
    <row r="10124" s="691" customFormat="1" ht="15"/>
    <row r="10125" s="691" customFormat="1" ht="15"/>
    <row r="10126" s="691" customFormat="1" ht="15"/>
    <row r="10127" s="691" customFormat="1" ht="15"/>
    <row r="10128" s="691" customFormat="1" ht="15"/>
    <row r="10129" s="691" customFormat="1" ht="15"/>
    <row r="10130" s="691" customFormat="1" ht="15"/>
    <row r="10131" s="691" customFormat="1" ht="15"/>
    <row r="10132" s="691" customFormat="1" ht="15"/>
    <row r="10133" s="691" customFormat="1" ht="15"/>
    <row r="10134" s="691" customFormat="1" ht="15"/>
    <row r="10135" s="691" customFormat="1" ht="15"/>
    <row r="10136" s="691" customFormat="1" ht="15"/>
    <row r="10137" s="691" customFormat="1" ht="15"/>
    <row r="10138" s="691" customFormat="1" ht="15"/>
    <row r="10139" s="691" customFormat="1" ht="15"/>
    <row r="10140" s="691" customFormat="1" ht="15"/>
    <row r="10141" s="691" customFormat="1" ht="15"/>
    <row r="10142" s="691" customFormat="1" ht="15"/>
    <row r="10143" s="691" customFormat="1" ht="15"/>
    <row r="10144" s="691" customFormat="1" ht="15"/>
    <row r="10145" s="691" customFormat="1" ht="15"/>
    <row r="10146" s="691" customFormat="1" ht="15"/>
    <row r="10147" s="691" customFormat="1" ht="15"/>
    <row r="10148" s="691" customFormat="1" ht="15"/>
    <row r="10149" s="691" customFormat="1" ht="15"/>
    <row r="10150" s="691" customFormat="1" ht="15"/>
    <row r="10151" s="691" customFormat="1" ht="15"/>
    <row r="10152" s="691" customFormat="1" ht="15"/>
    <row r="10153" s="691" customFormat="1" ht="15"/>
    <row r="10154" s="691" customFormat="1" ht="15"/>
    <row r="10155" s="691" customFormat="1" ht="15"/>
    <row r="10156" s="691" customFormat="1" ht="15"/>
    <row r="10157" s="691" customFormat="1" ht="15"/>
    <row r="10158" s="691" customFormat="1" ht="15"/>
    <row r="10159" s="691" customFormat="1" ht="15"/>
    <row r="10160" s="691" customFormat="1" ht="15"/>
    <row r="10161" s="691" customFormat="1" ht="15"/>
    <row r="10162" s="691" customFormat="1" ht="15"/>
    <row r="10163" s="691" customFormat="1" ht="15"/>
    <row r="10164" s="691" customFormat="1" ht="15"/>
    <row r="10165" s="691" customFormat="1" ht="15"/>
    <row r="10166" s="691" customFormat="1" ht="15"/>
    <row r="10167" s="691" customFormat="1" ht="15"/>
    <row r="10168" s="691" customFormat="1" ht="15"/>
    <row r="10169" s="691" customFormat="1" ht="15"/>
    <row r="10170" s="691" customFormat="1" ht="15"/>
    <row r="10171" s="691" customFormat="1" ht="15"/>
    <row r="10172" s="691" customFormat="1" ht="15"/>
    <row r="10173" s="691" customFormat="1" ht="15"/>
    <row r="10174" s="691" customFormat="1" ht="15"/>
    <row r="10175" s="691" customFormat="1" ht="15"/>
    <row r="10176" s="691" customFormat="1" ht="15"/>
    <row r="10177" s="691" customFormat="1" ht="15"/>
    <row r="10178" s="691" customFormat="1" ht="15"/>
    <row r="10179" s="691" customFormat="1" ht="15"/>
    <row r="10180" s="691" customFormat="1" ht="15"/>
    <row r="10181" s="691" customFormat="1" ht="15"/>
    <row r="10182" s="691" customFormat="1" ht="15"/>
    <row r="10183" s="691" customFormat="1" ht="15"/>
    <row r="10184" s="691" customFormat="1" ht="15"/>
    <row r="10185" s="691" customFormat="1" ht="15"/>
    <row r="10186" s="691" customFormat="1" ht="15"/>
    <row r="10187" s="691" customFormat="1" ht="15"/>
    <row r="10188" s="691" customFormat="1" ht="15"/>
    <row r="10189" s="691" customFormat="1" ht="15"/>
    <row r="10190" s="691" customFormat="1" ht="15"/>
    <row r="10191" s="691" customFormat="1" ht="15"/>
    <row r="10192" s="691" customFormat="1" ht="15"/>
    <row r="10193" s="691" customFormat="1" ht="15"/>
    <row r="10194" s="691" customFormat="1" ht="15"/>
    <row r="10195" s="691" customFormat="1" ht="15"/>
    <row r="10196" s="691" customFormat="1" ht="15"/>
    <row r="10197" s="691" customFormat="1" ht="15"/>
    <row r="10198" s="691" customFormat="1" ht="15"/>
    <row r="10199" s="691" customFormat="1" ht="15"/>
    <row r="10200" s="691" customFormat="1" ht="15"/>
    <row r="10201" s="691" customFormat="1" ht="15"/>
    <row r="10202" s="691" customFormat="1" ht="15"/>
    <row r="10203" s="691" customFormat="1" ht="15"/>
    <row r="10204" s="691" customFormat="1" ht="15"/>
    <row r="10205" s="691" customFormat="1" ht="15"/>
    <row r="10206" s="691" customFormat="1" ht="15"/>
    <row r="10207" s="691" customFormat="1" ht="15"/>
    <row r="10208" s="691" customFormat="1" ht="15"/>
    <row r="10209" s="691" customFormat="1" ht="15"/>
    <row r="10210" s="691" customFormat="1" ht="15"/>
    <row r="10211" s="691" customFormat="1" ht="15"/>
    <row r="10212" s="691" customFormat="1" ht="15"/>
    <row r="10213" s="691" customFormat="1" ht="15"/>
    <row r="10214" s="691" customFormat="1" ht="15"/>
    <row r="10215" s="691" customFormat="1" ht="15"/>
    <row r="10216" s="691" customFormat="1" ht="15"/>
    <row r="10217" s="691" customFormat="1" ht="15"/>
    <row r="10218" s="691" customFormat="1" ht="15"/>
    <row r="10219" s="691" customFormat="1" ht="15"/>
    <row r="10220" s="691" customFormat="1" ht="15"/>
    <row r="10221" s="691" customFormat="1" ht="15"/>
    <row r="10222" s="691" customFormat="1" ht="15"/>
    <row r="10223" s="691" customFormat="1" ht="15"/>
    <row r="10224" s="691" customFormat="1" ht="15"/>
    <row r="10225" s="691" customFormat="1" ht="15"/>
    <row r="10226" s="691" customFormat="1" ht="15"/>
    <row r="10227" s="691" customFormat="1" ht="15"/>
    <row r="10228" s="691" customFormat="1" ht="15"/>
    <row r="10229" s="691" customFormat="1" ht="15"/>
    <row r="10230" s="691" customFormat="1" ht="15"/>
    <row r="10231" s="691" customFormat="1" ht="15"/>
    <row r="10232" s="691" customFormat="1" ht="15"/>
    <row r="10233" s="691" customFormat="1" ht="15"/>
    <row r="10234" s="691" customFormat="1" ht="15"/>
    <row r="10235" s="691" customFormat="1" ht="15"/>
    <row r="10236" s="691" customFormat="1" ht="15"/>
    <row r="10237" s="691" customFormat="1" ht="15"/>
    <row r="10238" s="691" customFormat="1" ht="15"/>
    <row r="10239" s="691" customFormat="1" ht="15"/>
    <row r="10240" s="691" customFormat="1" ht="15"/>
    <row r="10241" s="691" customFormat="1" ht="15"/>
    <row r="10242" s="691" customFormat="1" ht="15"/>
    <row r="10243" s="691" customFormat="1" ht="15"/>
    <row r="10244" s="691" customFormat="1" ht="15"/>
    <row r="10245" s="691" customFormat="1" ht="15"/>
    <row r="10246" s="691" customFormat="1" ht="15"/>
    <row r="10247" s="691" customFormat="1" ht="15"/>
    <row r="10248" s="691" customFormat="1" ht="15"/>
    <row r="10249" s="691" customFormat="1" ht="15"/>
    <row r="10250" s="691" customFormat="1" ht="15"/>
    <row r="10251" s="691" customFormat="1" ht="15"/>
    <row r="10252" s="691" customFormat="1" ht="15"/>
    <row r="10253" s="691" customFormat="1" ht="15"/>
    <row r="10254" s="691" customFormat="1" ht="15"/>
    <row r="10255" s="691" customFormat="1" ht="15"/>
    <row r="10256" s="691" customFormat="1" ht="15"/>
    <row r="10257" s="691" customFormat="1" ht="15"/>
    <row r="10258" s="691" customFormat="1" ht="15"/>
    <row r="10259" s="691" customFormat="1" ht="15"/>
    <row r="10260" s="691" customFormat="1" ht="15"/>
    <row r="10261" s="691" customFormat="1" ht="15"/>
    <row r="10262" s="691" customFormat="1" ht="15"/>
    <row r="10263" s="691" customFormat="1" ht="15"/>
    <row r="10264" s="691" customFormat="1" ht="15"/>
    <row r="10265" s="691" customFormat="1" ht="15"/>
    <row r="10266" s="691" customFormat="1" ht="15"/>
    <row r="10267" s="691" customFormat="1" ht="15"/>
    <row r="10268" s="691" customFormat="1" ht="15"/>
    <row r="10269" s="691" customFormat="1" ht="15"/>
    <row r="10270" s="691" customFormat="1" ht="15"/>
    <row r="10271" s="691" customFormat="1" ht="15"/>
    <row r="10272" s="691" customFormat="1" ht="15"/>
    <row r="10273" s="691" customFormat="1" ht="15"/>
    <row r="10274" s="691" customFormat="1" ht="15"/>
    <row r="10275" s="691" customFormat="1" ht="15"/>
    <row r="10276" s="691" customFormat="1" ht="15"/>
    <row r="10277" s="691" customFormat="1" ht="15"/>
    <row r="10278" s="691" customFormat="1" ht="15"/>
    <row r="10279" s="691" customFormat="1" ht="15"/>
    <row r="10280" s="691" customFormat="1" ht="15"/>
    <row r="10281" s="691" customFormat="1" ht="15"/>
    <row r="10282" s="691" customFormat="1" ht="15"/>
    <row r="10283" s="691" customFormat="1" ht="15"/>
    <row r="10284" s="691" customFormat="1" ht="15"/>
    <row r="10285" s="691" customFormat="1" ht="15"/>
    <row r="10286" s="691" customFormat="1" ht="15"/>
    <row r="10287" s="691" customFormat="1" ht="15"/>
    <row r="10288" s="691" customFormat="1" ht="15"/>
    <row r="10289" s="691" customFormat="1" ht="15"/>
    <row r="10290" s="691" customFormat="1" ht="15"/>
    <row r="10291" s="691" customFormat="1" ht="15"/>
    <row r="10292" s="691" customFormat="1" ht="15"/>
    <row r="10293" s="691" customFormat="1" ht="15"/>
    <row r="10294" s="691" customFormat="1" ht="15"/>
    <row r="10295" s="691" customFormat="1" ht="15"/>
    <row r="10296" s="691" customFormat="1" ht="15"/>
    <row r="10297" s="691" customFormat="1" ht="15"/>
    <row r="10298" s="691" customFormat="1" ht="15"/>
    <row r="10299" s="691" customFormat="1" ht="15"/>
    <row r="10300" s="691" customFormat="1" ht="15"/>
    <row r="10301" s="691" customFormat="1" ht="15"/>
    <row r="10302" s="691" customFormat="1" ht="15"/>
    <row r="10303" s="691" customFormat="1" ht="15"/>
    <row r="10304" s="691" customFormat="1" ht="15"/>
    <row r="10305" s="691" customFormat="1" ht="15"/>
    <row r="10306" s="691" customFormat="1" ht="15"/>
    <row r="10307" s="691" customFormat="1" ht="15"/>
    <row r="10308" s="691" customFormat="1" ht="15"/>
    <row r="10309" s="691" customFormat="1" ht="15"/>
    <row r="10310" s="691" customFormat="1" ht="15"/>
    <row r="10311" s="691" customFormat="1" ht="15"/>
    <row r="10312" s="691" customFormat="1" ht="15"/>
    <row r="10313" s="691" customFormat="1" ht="15"/>
    <row r="10314" s="691" customFormat="1" ht="15"/>
    <row r="10315" s="691" customFormat="1" ht="15"/>
    <row r="10316" s="691" customFormat="1" ht="15"/>
    <row r="10317" s="691" customFormat="1" ht="15"/>
    <row r="10318" s="691" customFormat="1" ht="15"/>
    <row r="10319" s="691" customFormat="1" ht="15"/>
    <row r="10320" s="691" customFormat="1" ht="15"/>
    <row r="10321" s="691" customFormat="1" ht="15"/>
    <row r="10322" s="691" customFormat="1" ht="15"/>
    <row r="10323" s="691" customFormat="1" ht="15"/>
    <row r="10324" s="691" customFormat="1" ht="15"/>
    <row r="10325" s="691" customFormat="1" ht="15"/>
    <row r="10326" s="691" customFormat="1" ht="15"/>
    <row r="10327" s="691" customFormat="1" ht="15"/>
    <row r="10328" s="691" customFormat="1" ht="15"/>
    <row r="10329" s="691" customFormat="1" ht="15"/>
    <row r="10330" s="691" customFormat="1" ht="15"/>
    <row r="10331" s="691" customFormat="1" ht="15"/>
    <row r="10332" s="691" customFormat="1" ht="15"/>
    <row r="10333" s="691" customFormat="1" ht="15"/>
    <row r="10334" s="691" customFormat="1" ht="15"/>
    <row r="10335" s="691" customFormat="1" ht="15"/>
    <row r="10336" s="691" customFormat="1" ht="15"/>
    <row r="10337" s="691" customFormat="1" ht="15"/>
    <row r="10338" s="691" customFormat="1" ht="15"/>
    <row r="10339" s="691" customFormat="1" ht="15"/>
    <row r="10340" s="691" customFormat="1" ht="15"/>
    <row r="10341" s="691" customFormat="1" ht="15"/>
    <row r="10342" s="691" customFormat="1" ht="15"/>
    <row r="10343" s="691" customFormat="1" ht="15"/>
    <row r="10344" s="691" customFormat="1" ht="15"/>
    <row r="10345" s="691" customFormat="1" ht="15"/>
    <row r="10346" s="691" customFormat="1" ht="15"/>
    <row r="10347" s="691" customFormat="1" ht="15"/>
    <row r="10348" s="691" customFormat="1" ht="15"/>
    <row r="10349" s="691" customFormat="1" ht="15"/>
    <row r="10350" s="691" customFormat="1" ht="15"/>
    <row r="10351" s="691" customFormat="1" ht="15"/>
    <row r="10352" s="691" customFormat="1" ht="15"/>
    <row r="10353" s="691" customFormat="1" ht="15"/>
    <row r="10354" s="691" customFormat="1" ht="15"/>
    <row r="10355" s="691" customFormat="1" ht="15"/>
    <row r="10356" s="691" customFormat="1" ht="15"/>
    <row r="10357" s="691" customFormat="1" ht="15"/>
    <row r="10358" s="691" customFormat="1" ht="15"/>
    <row r="10359" s="691" customFormat="1" ht="15"/>
    <row r="10360" s="691" customFormat="1" ht="15"/>
    <row r="10361" s="691" customFormat="1" ht="15"/>
    <row r="10362" s="691" customFormat="1" ht="15"/>
    <row r="10363" s="691" customFormat="1" ht="15"/>
    <row r="10364" s="691" customFormat="1" ht="15"/>
    <row r="10365" s="691" customFormat="1" ht="15"/>
    <row r="10366" s="691" customFormat="1" ht="15"/>
    <row r="10367" s="691" customFormat="1" ht="15"/>
    <row r="10368" s="691" customFormat="1" ht="15"/>
    <row r="10369" s="691" customFormat="1" ht="15"/>
    <row r="10370" s="691" customFormat="1" ht="15"/>
    <row r="10371" s="691" customFormat="1" ht="15"/>
    <row r="10372" s="691" customFormat="1" ht="15"/>
    <row r="10373" s="691" customFormat="1" ht="15"/>
    <row r="10374" s="691" customFormat="1" ht="15"/>
    <row r="10375" s="691" customFormat="1" ht="15"/>
    <row r="10376" s="691" customFormat="1" ht="15"/>
    <row r="10377" s="691" customFormat="1" ht="15"/>
    <row r="10378" s="691" customFormat="1" ht="15"/>
    <row r="10379" s="691" customFormat="1" ht="15"/>
    <row r="10380" s="691" customFormat="1" ht="15"/>
    <row r="10381" s="691" customFormat="1" ht="15"/>
    <row r="10382" s="691" customFormat="1" ht="15"/>
    <row r="10383" s="691" customFormat="1" ht="15"/>
    <row r="10384" s="691" customFormat="1" ht="15"/>
    <row r="10385" s="691" customFormat="1" ht="15"/>
    <row r="10386" s="691" customFormat="1" ht="15"/>
    <row r="10387" s="691" customFormat="1" ht="15"/>
    <row r="10388" s="691" customFormat="1" ht="15"/>
    <row r="10389" s="691" customFormat="1" ht="15"/>
    <row r="10390" s="691" customFormat="1" ht="15"/>
    <row r="10391" s="691" customFormat="1" ht="15"/>
    <row r="10392" s="691" customFormat="1" ht="15"/>
    <row r="10393" s="691" customFormat="1" ht="15"/>
    <row r="10394" s="691" customFormat="1" ht="15"/>
    <row r="10395" s="691" customFormat="1" ht="15"/>
    <row r="10396" s="691" customFormat="1" ht="15"/>
    <row r="10397" s="691" customFormat="1" ht="15"/>
    <row r="10398" s="691" customFormat="1" ht="15"/>
    <row r="10399" s="691" customFormat="1" ht="15"/>
    <row r="10400" s="691" customFormat="1" ht="15"/>
    <row r="10401" s="691" customFormat="1" ht="15"/>
    <row r="10402" s="691" customFormat="1" ht="15"/>
    <row r="10403" s="691" customFormat="1" ht="15"/>
    <row r="10404" s="691" customFormat="1" ht="15"/>
    <row r="10405" s="691" customFormat="1" ht="15"/>
    <row r="10406" s="691" customFormat="1" ht="15"/>
    <row r="10407" s="691" customFormat="1" ht="15"/>
    <row r="10408" s="691" customFormat="1" ht="15"/>
    <row r="10409" s="691" customFormat="1" ht="15"/>
    <row r="10410" s="691" customFormat="1" ht="15"/>
    <row r="10411" s="691" customFormat="1" ht="15"/>
    <row r="10412" s="691" customFormat="1" ht="15"/>
    <row r="10413" s="691" customFormat="1" ht="15"/>
    <row r="10414" s="691" customFormat="1" ht="15"/>
    <row r="10415" s="691" customFormat="1" ht="15"/>
    <row r="10416" s="691" customFormat="1" ht="15"/>
    <row r="10417" s="691" customFormat="1" ht="15"/>
    <row r="10418" s="691" customFormat="1" ht="15"/>
    <row r="10419" s="691" customFormat="1" ht="15"/>
    <row r="10420" s="691" customFormat="1" ht="15"/>
    <row r="10421" s="691" customFormat="1" ht="15"/>
    <row r="10422" s="691" customFormat="1" ht="15"/>
    <row r="10423" s="691" customFormat="1" ht="15"/>
    <row r="10424" s="691" customFormat="1" ht="15"/>
    <row r="10425" s="691" customFormat="1" ht="15"/>
    <row r="10426" s="691" customFormat="1" ht="15"/>
    <row r="10427" s="691" customFormat="1" ht="15"/>
    <row r="10428" s="691" customFormat="1" ht="15"/>
    <row r="10429" s="691" customFormat="1" ht="15"/>
    <row r="10430" s="691" customFormat="1" ht="15"/>
    <row r="10431" s="691" customFormat="1" ht="15"/>
    <row r="10432" s="691" customFormat="1" ht="15"/>
    <row r="10433" s="691" customFormat="1" ht="15"/>
    <row r="10434" s="691" customFormat="1" ht="15"/>
    <row r="10435" s="691" customFormat="1" ht="15"/>
    <row r="10436" s="691" customFormat="1" ht="15"/>
    <row r="10437" s="691" customFormat="1" ht="15"/>
    <row r="10438" s="691" customFormat="1" ht="15"/>
    <row r="10439" s="691" customFormat="1" ht="15"/>
    <row r="10440" s="691" customFormat="1" ht="15"/>
    <row r="10441" s="691" customFormat="1" ht="15"/>
    <row r="10442" s="691" customFormat="1" ht="15"/>
    <row r="10443" s="691" customFormat="1" ht="15"/>
    <row r="10444" s="691" customFormat="1" ht="15"/>
    <row r="10445" s="691" customFormat="1" ht="15"/>
    <row r="10446" s="691" customFormat="1" ht="15"/>
    <row r="10447" s="691" customFormat="1" ht="15"/>
    <row r="10448" s="691" customFormat="1" ht="15"/>
    <row r="10449" s="691" customFormat="1" ht="15"/>
    <row r="10450" s="691" customFormat="1" ht="15"/>
    <row r="10451" s="691" customFormat="1" ht="15"/>
    <row r="10452" s="691" customFormat="1" ht="15"/>
    <row r="10453" s="691" customFormat="1" ht="15"/>
    <row r="10454" s="691" customFormat="1" ht="15"/>
    <row r="10455" s="691" customFormat="1" ht="15"/>
    <row r="10456" s="691" customFormat="1" ht="15"/>
    <row r="10457" s="691" customFormat="1" ht="15"/>
    <row r="10458" s="691" customFormat="1" ht="15"/>
    <row r="10459" s="691" customFormat="1" ht="15"/>
    <row r="10460" s="691" customFormat="1" ht="15"/>
    <row r="10461" s="691" customFormat="1" ht="15"/>
    <row r="10462" s="691" customFormat="1" ht="15"/>
    <row r="10463" s="691" customFormat="1" ht="15"/>
    <row r="10464" s="691" customFormat="1" ht="15"/>
    <row r="10465" s="691" customFormat="1" ht="15"/>
    <row r="10466" s="691" customFormat="1" ht="15"/>
    <row r="10467" s="691" customFormat="1" ht="15"/>
    <row r="10468" s="691" customFormat="1" ht="15"/>
    <row r="10469" s="691" customFormat="1" ht="15"/>
    <row r="10470" s="691" customFormat="1" ht="15"/>
    <row r="10471" s="691" customFormat="1" ht="15"/>
    <row r="10472" s="691" customFormat="1" ht="15"/>
    <row r="10473" s="691" customFormat="1" ht="15"/>
    <row r="10474" s="691" customFormat="1" ht="15"/>
    <row r="10475" s="691" customFormat="1" ht="15"/>
    <row r="10476" s="691" customFormat="1" ht="15"/>
    <row r="10477" s="691" customFormat="1" ht="15"/>
    <row r="10478" s="691" customFormat="1" ht="15"/>
    <row r="10479" s="691" customFormat="1" ht="15"/>
    <row r="10480" s="691" customFormat="1" ht="15"/>
    <row r="10481" s="691" customFormat="1" ht="15"/>
    <row r="10482" s="691" customFormat="1" ht="15"/>
    <row r="10483" s="691" customFormat="1" ht="15"/>
    <row r="10484" s="691" customFormat="1" ht="15"/>
    <row r="10485" s="691" customFormat="1" ht="15"/>
    <row r="10486" s="691" customFormat="1" ht="15"/>
    <row r="10487" s="691" customFormat="1" ht="15"/>
    <row r="10488" s="691" customFormat="1" ht="15"/>
    <row r="10489" s="691" customFormat="1" ht="15"/>
    <row r="10490" s="691" customFormat="1" ht="15"/>
    <row r="10491" s="691" customFormat="1" ht="15"/>
    <row r="10492" s="691" customFormat="1" ht="15"/>
    <row r="10493" s="691" customFormat="1" ht="15"/>
    <row r="10494" s="691" customFormat="1" ht="15"/>
    <row r="10495" s="691" customFormat="1" ht="15"/>
    <row r="10496" s="691" customFormat="1" ht="15"/>
    <row r="10497" s="691" customFormat="1" ht="15"/>
    <row r="10498" s="691" customFormat="1" ht="15"/>
    <row r="10499" s="691" customFormat="1" ht="15"/>
    <row r="10500" s="691" customFormat="1" ht="15"/>
    <row r="10501" s="691" customFormat="1" ht="15"/>
    <row r="10502" s="691" customFormat="1" ht="15"/>
    <row r="10503" s="691" customFormat="1" ht="15"/>
    <row r="10504" s="691" customFormat="1" ht="15"/>
    <row r="10505" s="691" customFormat="1" ht="15"/>
    <row r="10506" s="691" customFormat="1" ht="15"/>
    <row r="10507" s="691" customFormat="1" ht="15"/>
    <row r="10508" s="691" customFormat="1" ht="15"/>
    <row r="10509" s="691" customFormat="1" ht="15"/>
    <row r="10510" s="691" customFormat="1" ht="15"/>
    <row r="10511" s="691" customFormat="1" ht="15"/>
    <row r="10512" s="691" customFormat="1" ht="15"/>
    <row r="10513" s="691" customFormat="1" ht="15"/>
    <row r="10514" s="691" customFormat="1" ht="15"/>
    <row r="10515" s="691" customFormat="1" ht="15"/>
    <row r="10516" s="691" customFormat="1" ht="15"/>
    <row r="10517" s="691" customFormat="1" ht="15"/>
    <row r="10518" s="691" customFormat="1" ht="15"/>
    <row r="10519" s="691" customFormat="1" ht="15"/>
    <row r="10520" s="691" customFormat="1" ht="15"/>
    <row r="10521" s="691" customFormat="1" ht="15"/>
    <row r="10522" s="691" customFormat="1" ht="15"/>
    <row r="10523" s="691" customFormat="1" ht="15"/>
    <row r="10524" s="691" customFormat="1" ht="15"/>
    <row r="10525" s="691" customFormat="1" ht="15"/>
    <row r="10526" s="691" customFormat="1" ht="15"/>
    <row r="10527" s="691" customFormat="1" ht="15"/>
    <row r="10528" s="691" customFormat="1" ht="15"/>
    <row r="10529" s="691" customFormat="1" ht="15"/>
    <row r="10530" s="691" customFormat="1" ht="15"/>
    <row r="10531" s="691" customFormat="1" ht="15"/>
    <row r="10532" s="691" customFormat="1" ht="15"/>
    <row r="10533" s="691" customFormat="1" ht="15"/>
    <row r="10534" s="691" customFormat="1" ht="15"/>
    <row r="10535" s="691" customFormat="1" ht="15"/>
    <row r="10536" s="691" customFormat="1" ht="15"/>
    <row r="10537" s="691" customFormat="1" ht="15"/>
    <row r="10538" s="691" customFormat="1" ht="15"/>
    <row r="10539" s="691" customFormat="1" ht="15"/>
    <row r="10540" s="691" customFormat="1" ht="15"/>
    <row r="10541" s="691" customFormat="1" ht="15"/>
    <row r="10542" s="691" customFormat="1" ht="15"/>
    <row r="10543" s="691" customFormat="1" ht="15"/>
    <row r="10544" s="691" customFormat="1" ht="15"/>
    <row r="10545" s="691" customFormat="1" ht="15"/>
    <row r="10546" s="691" customFormat="1" ht="15"/>
    <row r="10547" s="691" customFormat="1" ht="15"/>
    <row r="10548" s="691" customFormat="1" ht="15"/>
    <row r="10549" s="691" customFormat="1" ht="15"/>
    <row r="10550" s="691" customFormat="1" ht="15"/>
    <row r="10551" s="691" customFormat="1" ht="15"/>
    <row r="10552" s="691" customFormat="1" ht="15"/>
    <row r="10553" s="691" customFormat="1" ht="15"/>
    <row r="10554" s="691" customFormat="1" ht="15"/>
    <row r="10555" s="691" customFormat="1" ht="15"/>
    <row r="10556" s="691" customFormat="1" ht="15"/>
    <row r="10557" s="691" customFormat="1" ht="15"/>
    <row r="10558" s="691" customFormat="1" ht="15"/>
    <row r="10559" s="691" customFormat="1" ht="15"/>
    <row r="10560" s="691" customFormat="1" ht="15"/>
    <row r="10561" s="691" customFormat="1" ht="15"/>
    <row r="10562" s="691" customFormat="1" ht="15"/>
    <row r="10563" s="691" customFormat="1" ht="15"/>
    <row r="10564" s="691" customFormat="1" ht="15"/>
    <row r="10565" s="691" customFormat="1" ht="15"/>
    <row r="10566" s="691" customFormat="1" ht="15"/>
    <row r="10567" s="691" customFormat="1" ht="15"/>
    <row r="10568" s="691" customFormat="1" ht="15"/>
    <row r="10569" s="691" customFormat="1" ht="15"/>
    <row r="10570" s="691" customFormat="1" ht="15"/>
    <row r="10571" s="691" customFormat="1" ht="15"/>
    <row r="10572" s="691" customFormat="1" ht="15"/>
    <row r="10573" s="691" customFormat="1" ht="15"/>
    <row r="10574" s="691" customFormat="1" ht="15"/>
    <row r="10575" s="691" customFormat="1" ht="15"/>
    <row r="10576" s="691" customFormat="1" ht="15"/>
    <row r="10577" s="691" customFormat="1" ht="15"/>
    <row r="10578" s="691" customFormat="1" ht="15"/>
    <row r="10579" s="691" customFormat="1" ht="15"/>
    <row r="10580" s="691" customFormat="1" ht="15"/>
    <row r="10581" s="691" customFormat="1" ht="15"/>
    <row r="10582" s="691" customFormat="1" ht="15"/>
    <row r="10583" s="691" customFormat="1" ht="15"/>
    <row r="10584" s="691" customFormat="1" ht="15"/>
    <row r="10585" s="691" customFormat="1" ht="15"/>
    <row r="10586" s="691" customFormat="1" ht="15"/>
    <row r="10587" s="691" customFormat="1" ht="15"/>
    <row r="10588" s="691" customFormat="1" ht="15"/>
    <row r="10589" s="691" customFormat="1" ht="15"/>
    <row r="10590" s="691" customFormat="1" ht="15"/>
    <row r="10591" s="691" customFormat="1" ht="15"/>
    <row r="10592" s="691" customFormat="1" ht="15"/>
    <row r="10593" s="691" customFormat="1" ht="15"/>
    <row r="10594" s="691" customFormat="1" ht="15"/>
    <row r="10595" s="691" customFormat="1" ht="15"/>
    <row r="10596" s="691" customFormat="1" ht="15"/>
    <row r="10597" s="691" customFormat="1" ht="15"/>
    <row r="10598" s="691" customFormat="1" ht="15"/>
    <row r="10599" s="691" customFormat="1" ht="15"/>
    <row r="10600" s="691" customFormat="1" ht="15"/>
    <row r="10601" s="691" customFormat="1" ht="15"/>
    <row r="10602" s="691" customFormat="1" ht="15"/>
    <row r="10603" s="691" customFormat="1" ht="15"/>
    <row r="10604" s="691" customFormat="1" ht="15"/>
    <row r="10605" s="691" customFormat="1" ht="15"/>
    <row r="10606" s="691" customFormat="1" ht="15"/>
    <row r="10607" s="691" customFormat="1" ht="15"/>
    <row r="10608" s="691" customFormat="1" ht="15"/>
    <row r="10609" s="691" customFormat="1" ht="15"/>
    <row r="10610" s="691" customFormat="1" ht="15"/>
    <row r="10611" s="691" customFormat="1" ht="15"/>
    <row r="10612" s="691" customFormat="1" ht="15"/>
    <row r="10613" s="691" customFormat="1" ht="15"/>
    <row r="10614" s="691" customFormat="1" ht="15"/>
    <row r="10615" s="691" customFormat="1" ht="15"/>
    <row r="10616" s="691" customFormat="1" ht="15"/>
    <row r="10617" s="691" customFormat="1" ht="15"/>
    <row r="10618" s="691" customFormat="1" ht="15"/>
    <row r="10619" s="691" customFormat="1" ht="15"/>
    <row r="10620" s="691" customFormat="1" ht="15"/>
    <row r="10621" s="691" customFormat="1" ht="15"/>
    <row r="10622" s="691" customFormat="1" ht="15"/>
    <row r="10623" s="691" customFormat="1" ht="15"/>
    <row r="10624" s="691" customFormat="1" ht="15"/>
    <row r="10625" s="691" customFormat="1" ht="15"/>
    <row r="10626" s="691" customFormat="1" ht="15"/>
    <row r="10627" s="691" customFormat="1" ht="15"/>
    <row r="10628" s="691" customFormat="1" ht="15"/>
    <row r="10629" s="691" customFormat="1" ht="15"/>
    <row r="10630" s="691" customFormat="1" ht="15"/>
    <row r="10631" s="691" customFormat="1" ht="15"/>
    <row r="10632" s="691" customFormat="1" ht="15"/>
    <row r="10633" s="691" customFormat="1" ht="15"/>
    <row r="10634" s="691" customFormat="1" ht="15"/>
    <row r="10635" s="691" customFormat="1" ht="15"/>
    <row r="10636" s="691" customFormat="1" ht="15"/>
    <row r="10637" s="691" customFormat="1" ht="15"/>
    <row r="10638" s="691" customFormat="1" ht="15"/>
    <row r="10639" s="691" customFormat="1" ht="15"/>
    <row r="10640" s="691" customFormat="1" ht="15"/>
    <row r="10641" s="691" customFormat="1" ht="15"/>
    <row r="10642" s="691" customFormat="1" ht="15"/>
    <row r="10643" s="691" customFormat="1" ht="15"/>
    <row r="10644" s="691" customFormat="1" ht="15"/>
    <row r="10645" s="691" customFormat="1" ht="15"/>
    <row r="10646" s="691" customFormat="1" ht="15"/>
    <row r="10647" s="691" customFormat="1" ht="15"/>
    <row r="10648" s="691" customFormat="1" ht="15"/>
    <row r="10649" s="691" customFormat="1" ht="15"/>
    <row r="10650" s="691" customFormat="1" ht="15"/>
    <row r="10651" s="691" customFormat="1" ht="15"/>
    <row r="10652" s="691" customFormat="1" ht="15"/>
    <row r="10653" s="691" customFormat="1" ht="15"/>
    <row r="10654" s="691" customFormat="1" ht="15"/>
    <row r="10655" s="691" customFormat="1" ht="15"/>
    <row r="10656" s="691" customFormat="1" ht="15"/>
    <row r="10657" s="691" customFormat="1" ht="15"/>
    <row r="10658" s="691" customFormat="1" ht="15"/>
    <row r="10659" s="691" customFormat="1" ht="15"/>
    <row r="10660" s="691" customFormat="1" ht="15"/>
    <row r="10661" s="691" customFormat="1" ht="15"/>
    <row r="10662" s="691" customFormat="1" ht="15"/>
    <row r="10663" s="691" customFormat="1" ht="15"/>
    <row r="10664" s="691" customFormat="1" ht="15"/>
    <row r="10665" s="691" customFormat="1" ht="15"/>
    <row r="10666" s="691" customFormat="1" ht="15"/>
    <row r="10667" s="691" customFormat="1" ht="15"/>
    <row r="10668" s="691" customFormat="1" ht="15"/>
    <row r="10669" s="691" customFormat="1" ht="15"/>
    <row r="10670" s="691" customFormat="1" ht="15"/>
    <row r="10671" s="691" customFormat="1" ht="15"/>
    <row r="10672" s="691" customFormat="1" ht="15"/>
    <row r="10673" s="691" customFormat="1" ht="15"/>
    <row r="10674" s="691" customFormat="1" ht="15"/>
    <row r="10675" s="691" customFormat="1" ht="15"/>
    <row r="10676" s="691" customFormat="1" ht="15"/>
    <row r="10677" s="691" customFormat="1" ht="15"/>
    <row r="10678" s="691" customFormat="1" ht="15"/>
    <row r="10679" s="691" customFormat="1" ht="15"/>
    <row r="10680" s="691" customFormat="1" ht="15"/>
    <row r="10681" s="691" customFormat="1" ht="15"/>
    <row r="10682" s="691" customFormat="1" ht="15"/>
    <row r="10683" s="691" customFormat="1" ht="15"/>
    <row r="10684" s="691" customFormat="1" ht="15"/>
    <row r="10685" s="691" customFormat="1" ht="15"/>
    <row r="10686" s="691" customFormat="1" ht="15"/>
    <row r="10687" s="691" customFormat="1" ht="15"/>
    <row r="10688" s="691" customFormat="1" ht="15"/>
    <row r="10689" s="691" customFormat="1" ht="15"/>
    <row r="10690" s="691" customFormat="1" ht="15"/>
    <row r="10691" s="691" customFormat="1" ht="15"/>
    <row r="10692" s="691" customFormat="1" ht="15"/>
    <row r="10693" s="691" customFormat="1" ht="15"/>
    <row r="10694" s="691" customFormat="1" ht="15"/>
    <row r="10695" s="691" customFormat="1" ht="15"/>
    <row r="10696" s="691" customFormat="1" ht="15"/>
    <row r="10697" s="691" customFormat="1" ht="15"/>
    <row r="10698" s="691" customFormat="1" ht="15"/>
    <row r="10699" s="691" customFormat="1" ht="15"/>
    <row r="10700" s="691" customFormat="1" ht="15"/>
    <row r="10701" s="691" customFormat="1" ht="15"/>
    <row r="10702" s="691" customFormat="1" ht="15"/>
    <row r="10703" s="691" customFormat="1" ht="15"/>
    <row r="10704" s="691" customFormat="1" ht="15"/>
    <row r="10705" s="691" customFormat="1" ht="15"/>
    <row r="10706" s="691" customFormat="1" ht="15"/>
    <row r="10707" s="691" customFormat="1" ht="15"/>
    <row r="10708" s="691" customFormat="1" ht="15"/>
    <row r="10709" s="691" customFormat="1" ht="15"/>
    <row r="10710" s="691" customFormat="1" ht="15"/>
    <row r="10711" s="691" customFormat="1" ht="15"/>
    <row r="10712" s="691" customFormat="1" ht="15"/>
    <row r="10713" s="691" customFormat="1" ht="15"/>
    <row r="10714" s="691" customFormat="1" ht="15"/>
    <row r="10715" s="691" customFormat="1" ht="15"/>
    <row r="10716" s="691" customFormat="1" ht="15"/>
    <row r="10717" s="691" customFormat="1" ht="15"/>
    <row r="10718" s="691" customFormat="1" ht="15"/>
    <row r="10719" s="691" customFormat="1" ht="15"/>
    <row r="10720" s="691" customFormat="1" ht="15"/>
    <row r="10721" s="691" customFormat="1" ht="15"/>
    <row r="10722" s="691" customFormat="1" ht="15"/>
    <row r="10723" s="691" customFormat="1" ht="15"/>
    <row r="10724" s="691" customFormat="1" ht="15"/>
    <row r="10725" s="691" customFormat="1" ht="15"/>
    <row r="10726" s="691" customFormat="1" ht="15"/>
    <row r="10727" s="691" customFormat="1" ht="15"/>
    <row r="10728" s="691" customFormat="1" ht="15"/>
    <row r="10729" s="691" customFormat="1" ht="15"/>
    <row r="10730" s="691" customFormat="1" ht="15"/>
    <row r="10731" s="691" customFormat="1" ht="15"/>
    <row r="10732" s="691" customFormat="1" ht="15"/>
    <row r="10733" s="691" customFormat="1" ht="15"/>
    <row r="10734" s="691" customFormat="1" ht="15"/>
    <row r="10735" s="691" customFormat="1" ht="15"/>
    <row r="10736" s="691" customFormat="1" ht="15"/>
    <row r="10737" s="691" customFormat="1" ht="15"/>
    <row r="10738" s="691" customFormat="1" ht="15"/>
    <row r="10739" s="691" customFormat="1" ht="15"/>
    <row r="10740" s="691" customFormat="1" ht="15"/>
    <row r="10741" s="691" customFormat="1" ht="15"/>
    <row r="10742" s="691" customFormat="1" ht="15"/>
    <row r="10743" s="691" customFormat="1" ht="15"/>
    <row r="10744" s="691" customFormat="1" ht="15"/>
    <row r="10745" s="691" customFormat="1" ht="15"/>
    <row r="10746" s="691" customFormat="1" ht="15"/>
    <row r="10747" s="691" customFormat="1" ht="15"/>
    <row r="10748" s="691" customFormat="1" ht="15"/>
    <row r="10749" s="691" customFormat="1" ht="15"/>
    <row r="10750" s="691" customFormat="1" ht="15"/>
    <row r="10751" s="691" customFormat="1" ht="15"/>
    <row r="10752" s="691" customFormat="1" ht="15"/>
    <row r="10753" s="691" customFormat="1" ht="15"/>
    <row r="10754" s="691" customFormat="1" ht="15"/>
    <row r="10755" s="691" customFormat="1" ht="15"/>
    <row r="10756" s="691" customFormat="1" ht="15"/>
    <row r="10757" s="691" customFormat="1" ht="15"/>
    <row r="10758" s="691" customFormat="1" ht="15"/>
    <row r="10759" s="691" customFormat="1" ht="15"/>
    <row r="10760" s="691" customFormat="1" ht="15"/>
    <row r="10761" s="691" customFormat="1" ht="15"/>
    <row r="10762" s="691" customFormat="1" ht="15"/>
    <row r="10763" s="691" customFormat="1" ht="15"/>
    <row r="10764" s="691" customFormat="1" ht="15"/>
    <row r="10765" s="691" customFormat="1" ht="15"/>
    <row r="10766" s="691" customFormat="1" ht="15"/>
    <row r="10767" s="691" customFormat="1" ht="15"/>
    <row r="10768" s="691" customFormat="1" ht="15"/>
    <row r="10769" s="691" customFormat="1" ht="15"/>
    <row r="10770" s="691" customFormat="1" ht="15"/>
    <row r="10771" s="691" customFormat="1" ht="15"/>
    <row r="10772" s="691" customFormat="1" ht="15"/>
    <row r="10773" s="691" customFormat="1" ht="15"/>
    <row r="10774" s="691" customFormat="1" ht="15"/>
    <row r="10775" s="691" customFormat="1" ht="15"/>
    <row r="10776" s="691" customFormat="1" ht="15"/>
    <row r="10777" s="691" customFormat="1" ht="15"/>
    <row r="10778" s="691" customFormat="1" ht="15"/>
    <row r="10779" s="691" customFormat="1" ht="15"/>
    <row r="10780" s="691" customFormat="1" ht="15"/>
    <row r="10781" s="691" customFormat="1" ht="15"/>
    <row r="10782" s="691" customFormat="1" ht="15"/>
    <row r="10783" s="691" customFormat="1" ht="15"/>
    <row r="10784" s="691" customFormat="1" ht="15"/>
    <row r="10785" s="691" customFormat="1" ht="15"/>
    <row r="10786" s="691" customFormat="1" ht="15"/>
    <row r="10787" s="691" customFormat="1" ht="15"/>
    <row r="10788" s="691" customFormat="1" ht="15"/>
    <row r="10789" s="691" customFormat="1" ht="15"/>
    <row r="10790" s="691" customFormat="1" ht="15"/>
    <row r="10791" s="691" customFormat="1" ht="15"/>
    <row r="10792" s="691" customFormat="1" ht="15"/>
    <row r="10793" s="691" customFormat="1" ht="15"/>
    <row r="10794" s="691" customFormat="1" ht="15"/>
    <row r="10795" s="691" customFormat="1" ht="15"/>
    <row r="10796" s="691" customFormat="1" ht="15"/>
    <row r="10797" s="691" customFormat="1" ht="15"/>
    <row r="10798" s="691" customFormat="1" ht="15"/>
    <row r="10799" s="691" customFormat="1" ht="15"/>
    <row r="10800" s="691" customFormat="1" ht="15"/>
    <row r="10801" s="691" customFormat="1" ht="15"/>
    <row r="10802" s="691" customFormat="1" ht="15"/>
    <row r="10803" s="691" customFormat="1" ht="15"/>
    <row r="10804" s="691" customFormat="1" ht="15"/>
    <row r="10805" s="691" customFormat="1" ht="15"/>
    <row r="10806" s="691" customFormat="1" ht="15"/>
    <row r="10807" s="691" customFormat="1" ht="15"/>
    <row r="10808" s="691" customFormat="1" ht="15"/>
    <row r="10809" s="691" customFormat="1" ht="15"/>
    <row r="10810" s="691" customFormat="1" ht="15"/>
    <row r="10811" s="691" customFormat="1" ht="15"/>
    <row r="10812" s="691" customFormat="1" ht="15"/>
    <row r="10813" s="691" customFormat="1" ht="15"/>
    <row r="10814" s="691" customFormat="1" ht="15"/>
    <row r="10815" s="691" customFormat="1" ht="15"/>
    <row r="10816" s="691" customFormat="1" ht="15"/>
    <row r="10817" s="691" customFormat="1" ht="15"/>
    <row r="10818" s="691" customFormat="1" ht="15"/>
    <row r="10819" s="691" customFormat="1" ht="15"/>
    <row r="10820" s="691" customFormat="1" ht="15"/>
    <row r="10821" s="691" customFormat="1" ht="15"/>
    <row r="10822" s="691" customFormat="1" ht="15"/>
    <row r="10823" s="691" customFormat="1" ht="15"/>
    <row r="10824" s="691" customFormat="1" ht="15"/>
    <row r="10825" s="691" customFormat="1" ht="15"/>
    <row r="10826" s="691" customFormat="1" ht="15"/>
    <row r="10827" s="691" customFormat="1" ht="15"/>
    <row r="10828" s="691" customFormat="1" ht="15"/>
    <row r="10829" s="691" customFormat="1" ht="15"/>
    <row r="10830" s="691" customFormat="1" ht="15"/>
    <row r="10831" s="691" customFormat="1" ht="15"/>
    <row r="10832" s="691" customFormat="1" ht="15"/>
    <row r="10833" s="691" customFormat="1" ht="15"/>
    <row r="10834" s="691" customFormat="1" ht="15"/>
    <row r="10835" s="691" customFormat="1" ht="15"/>
    <row r="10836" s="691" customFormat="1" ht="15"/>
    <row r="10837" s="691" customFormat="1" ht="15"/>
    <row r="10838" s="691" customFormat="1" ht="15"/>
    <row r="10839" s="691" customFormat="1" ht="15"/>
    <row r="10840" s="691" customFormat="1" ht="15"/>
    <row r="10841" s="691" customFormat="1" ht="15"/>
    <row r="10842" s="691" customFormat="1" ht="15"/>
    <row r="10843" s="691" customFormat="1" ht="15"/>
    <row r="10844" s="691" customFormat="1" ht="15"/>
    <row r="10845" s="691" customFormat="1" ht="15"/>
    <row r="10846" s="691" customFormat="1" ht="15"/>
    <row r="10847" s="691" customFormat="1" ht="15"/>
    <row r="10848" s="691" customFormat="1" ht="15"/>
    <row r="10849" s="691" customFormat="1" ht="15"/>
    <row r="10850" s="691" customFormat="1" ht="15"/>
    <row r="10851" s="691" customFormat="1" ht="15"/>
    <row r="10852" s="691" customFormat="1" ht="15"/>
    <row r="10853" s="691" customFormat="1" ht="15"/>
    <row r="10854" s="691" customFormat="1" ht="15"/>
    <row r="10855" s="691" customFormat="1" ht="15"/>
    <row r="10856" s="691" customFormat="1" ht="15"/>
    <row r="10857" s="691" customFormat="1" ht="15"/>
    <row r="10858" s="691" customFormat="1" ht="15"/>
    <row r="10859" s="691" customFormat="1" ht="15"/>
    <row r="10860" s="691" customFormat="1" ht="15"/>
    <row r="10861" s="691" customFormat="1" ht="15"/>
    <row r="10862" s="691" customFormat="1" ht="15"/>
    <row r="10863" s="691" customFormat="1" ht="15"/>
    <row r="10864" s="691" customFormat="1" ht="15"/>
    <row r="10865" s="691" customFormat="1" ht="15"/>
    <row r="10866" s="691" customFormat="1" ht="15"/>
    <row r="10867" s="691" customFormat="1" ht="15"/>
    <row r="10868" s="691" customFormat="1" ht="15"/>
    <row r="10869" s="691" customFormat="1" ht="15"/>
    <row r="10870" s="691" customFormat="1" ht="15"/>
    <row r="10871" s="691" customFormat="1" ht="15"/>
    <row r="10872" s="691" customFormat="1" ht="15"/>
    <row r="10873" s="691" customFormat="1" ht="15"/>
    <row r="10874" s="691" customFormat="1" ht="15"/>
    <row r="10875" s="691" customFormat="1" ht="15"/>
    <row r="10876" s="691" customFormat="1" ht="15"/>
    <row r="10877" s="691" customFormat="1" ht="15"/>
    <row r="10878" s="691" customFormat="1" ht="15"/>
    <row r="10879" s="691" customFormat="1" ht="15"/>
    <row r="10880" s="691" customFormat="1" ht="15"/>
    <row r="10881" s="691" customFormat="1" ht="15"/>
    <row r="10882" s="691" customFormat="1" ht="15"/>
    <row r="10883" s="691" customFormat="1" ht="15"/>
    <row r="10884" s="691" customFormat="1" ht="15"/>
    <row r="10885" s="691" customFormat="1" ht="15"/>
    <row r="10886" s="691" customFormat="1" ht="15"/>
    <row r="10887" s="691" customFormat="1" ht="15"/>
    <row r="10888" s="691" customFormat="1" ht="15"/>
    <row r="10889" s="691" customFormat="1" ht="15"/>
    <row r="10890" s="691" customFormat="1" ht="15"/>
    <row r="10891" s="691" customFormat="1" ht="15"/>
    <row r="10892" s="691" customFormat="1" ht="15"/>
    <row r="10893" s="691" customFormat="1" ht="15"/>
    <row r="10894" s="691" customFormat="1" ht="15"/>
    <row r="10895" s="691" customFormat="1" ht="15"/>
    <row r="10896" s="691" customFormat="1" ht="15"/>
    <row r="10897" s="691" customFormat="1" ht="15"/>
    <row r="10898" s="691" customFormat="1" ht="15"/>
    <row r="10899" s="691" customFormat="1" ht="15"/>
    <row r="10900" s="691" customFormat="1" ht="15"/>
    <row r="10901" s="691" customFormat="1" ht="15"/>
    <row r="10902" s="691" customFormat="1" ht="15"/>
    <row r="10903" s="691" customFormat="1" ht="15"/>
    <row r="10904" s="691" customFormat="1" ht="15"/>
    <row r="10905" s="691" customFormat="1" ht="15"/>
    <row r="10906" s="691" customFormat="1" ht="15"/>
    <row r="10907" s="691" customFormat="1" ht="15"/>
    <row r="10908" s="691" customFormat="1" ht="15"/>
    <row r="10909" s="691" customFormat="1" ht="15"/>
    <row r="10910" s="691" customFormat="1" ht="15"/>
    <row r="10911" s="691" customFormat="1" ht="15"/>
    <row r="10912" s="691" customFormat="1" ht="15"/>
    <row r="10913" s="691" customFormat="1" ht="15"/>
    <row r="10914" s="691" customFormat="1" ht="15"/>
    <row r="10915" s="691" customFormat="1" ht="15"/>
    <row r="10916" s="691" customFormat="1" ht="15"/>
    <row r="10917" s="691" customFormat="1" ht="15"/>
    <row r="10918" s="691" customFormat="1" ht="15"/>
    <row r="10919" s="691" customFormat="1" ht="15"/>
    <row r="10920" s="691" customFormat="1" ht="15"/>
    <row r="10921" s="691" customFormat="1" ht="15"/>
    <row r="10922" s="691" customFormat="1" ht="15"/>
    <row r="10923" s="691" customFormat="1" ht="15"/>
    <row r="10924" s="691" customFormat="1" ht="15"/>
    <row r="10925" s="691" customFormat="1" ht="15"/>
    <row r="10926" s="691" customFormat="1" ht="15"/>
    <row r="10927" s="691" customFormat="1" ht="15"/>
    <row r="10928" s="691" customFormat="1" ht="15"/>
    <row r="10929" s="691" customFormat="1" ht="15"/>
    <row r="10930" s="691" customFormat="1" ht="15"/>
    <row r="10931" s="691" customFormat="1" ht="15"/>
    <row r="10932" s="691" customFormat="1" ht="15"/>
    <row r="10933" s="691" customFormat="1" ht="15"/>
    <row r="10934" s="691" customFormat="1" ht="15"/>
    <row r="10935" s="691" customFormat="1" ht="15"/>
    <row r="10936" s="691" customFormat="1" ht="15"/>
    <row r="10937" s="691" customFormat="1" ht="15"/>
    <row r="10938" s="691" customFormat="1" ht="15"/>
    <row r="10939" s="691" customFormat="1" ht="15"/>
    <row r="10940" s="691" customFormat="1" ht="15"/>
    <row r="10941" s="691" customFormat="1" ht="15"/>
    <row r="10942" s="691" customFormat="1" ht="15"/>
    <row r="10943" s="691" customFormat="1" ht="15"/>
    <row r="10944" s="691" customFormat="1" ht="15"/>
    <row r="10945" s="691" customFormat="1" ht="15"/>
    <row r="10946" s="691" customFormat="1" ht="15"/>
    <row r="10947" s="691" customFormat="1" ht="15"/>
    <row r="10948" s="691" customFormat="1" ht="15"/>
    <row r="10949" s="691" customFormat="1" ht="15"/>
    <row r="10950" s="691" customFormat="1" ht="15"/>
    <row r="10951" s="691" customFormat="1" ht="15"/>
    <row r="10952" s="691" customFormat="1" ht="15"/>
    <row r="10953" s="691" customFormat="1" ht="15"/>
    <row r="10954" s="691" customFormat="1" ht="15"/>
    <row r="10955" s="691" customFormat="1" ht="15"/>
    <row r="10956" s="691" customFormat="1" ht="15"/>
    <row r="10957" s="691" customFormat="1" ht="15"/>
    <row r="10958" s="691" customFormat="1" ht="15"/>
    <row r="10959" s="691" customFormat="1" ht="15"/>
    <row r="10960" s="691" customFormat="1" ht="15"/>
    <row r="10961" s="691" customFormat="1" ht="15"/>
    <row r="10962" s="691" customFormat="1" ht="15"/>
    <row r="10963" s="691" customFormat="1" ht="15"/>
    <row r="10964" s="691" customFormat="1" ht="15"/>
    <row r="10965" s="691" customFormat="1" ht="15"/>
    <row r="10966" s="691" customFormat="1" ht="15"/>
    <row r="10967" s="691" customFormat="1" ht="15"/>
    <row r="10968" s="691" customFormat="1" ht="15"/>
    <row r="10969" s="691" customFormat="1" ht="15"/>
    <row r="10970" s="691" customFormat="1" ht="15"/>
    <row r="10971" s="691" customFormat="1" ht="15"/>
    <row r="10972" s="691" customFormat="1" ht="15"/>
    <row r="10973" s="691" customFormat="1" ht="15"/>
    <row r="10974" s="691" customFormat="1" ht="15"/>
    <row r="10975" s="691" customFormat="1" ht="15"/>
    <row r="10976" s="691" customFormat="1" ht="15"/>
    <row r="10977" s="691" customFormat="1" ht="15"/>
    <row r="10978" s="691" customFormat="1" ht="15"/>
    <row r="10979" s="691" customFormat="1" ht="15"/>
    <row r="10980" s="691" customFormat="1" ht="15"/>
    <row r="10981" s="691" customFormat="1" ht="15"/>
    <row r="10982" s="691" customFormat="1" ht="15"/>
    <row r="10983" s="691" customFormat="1" ht="15"/>
    <row r="10984" s="691" customFormat="1" ht="15"/>
    <row r="10985" s="691" customFormat="1" ht="15"/>
    <row r="10986" s="691" customFormat="1" ht="15"/>
    <row r="10987" s="691" customFormat="1" ht="15"/>
    <row r="10988" s="691" customFormat="1" ht="15"/>
    <row r="10989" s="691" customFormat="1" ht="15"/>
    <row r="10990" s="691" customFormat="1" ht="15"/>
    <row r="10991" s="691" customFormat="1" ht="15"/>
    <row r="10992" s="691" customFormat="1" ht="15"/>
    <row r="10993" s="691" customFormat="1" ht="15"/>
    <row r="10994" s="691" customFormat="1" ht="15"/>
    <row r="10995" s="691" customFormat="1" ht="15"/>
    <row r="10996" s="691" customFormat="1" ht="15"/>
    <row r="10997" s="691" customFormat="1" ht="15"/>
    <row r="10998" s="691" customFormat="1" ht="15"/>
    <row r="10999" s="691" customFormat="1" ht="15"/>
    <row r="11000" s="691" customFormat="1" ht="15"/>
    <row r="11001" s="691" customFormat="1" ht="15"/>
    <row r="11002" s="691" customFormat="1" ht="15"/>
    <row r="11003" s="691" customFormat="1" ht="15"/>
    <row r="11004" s="691" customFormat="1" ht="15"/>
    <row r="11005" s="691" customFormat="1" ht="15"/>
    <row r="11006" s="691" customFormat="1" ht="15"/>
    <row r="11007" s="691" customFormat="1" ht="15"/>
    <row r="11008" s="691" customFormat="1" ht="15"/>
    <row r="11009" s="691" customFormat="1" ht="15"/>
    <row r="11010" s="691" customFormat="1" ht="15"/>
    <row r="11011" s="691" customFormat="1" ht="15"/>
    <row r="11012" s="691" customFormat="1" ht="15"/>
    <row r="11013" s="691" customFormat="1" ht="15"/>
    <row r="11014" s="691" customFormat="1" ht="15"/>
    <row r="11015" s="691" customFormat="1" ht="15"/>
    <row r="11016" s="691" customFormat="1" ht="15"/>
    <row r="11017" s="691" customFormat="1" ht="15"/>
    <row r="11018" s="691" customFormat="1" ht="15"/>
    <row r="11019" s="691" customFormat="1" ht="15"/>
    <row r="11020" s="691" customFormat="1" ht="15"/>
    <row r="11021" s="691" customFormat="1" ht="15"/>
    <row r="11022" s="691" customFormat="1" ht="15"/>
    <row r="11023" s="691" customFormat="1" ht="15"/>
    <row r="11024" s="691" customFormat="1" ht="15"/>
    <row r="11025" s="691" customFormat="1" ht="15"/>
    <row r="11026" s="691" customFormat="1" ht="15"/>
    <row r="11027" s="691" customFormat="1" ht="15"/>
    <row r="11028" s="691" customFormat="1" ht="15"/>
    <row r="11029" s="691" customFormat="1" ht="15"/>
    <row r="11030" s="691" customFormat="1" ht="15"/>
    <row r="11031" s="691" customFormat="1" ht="15"/>
    <row r="11032" s="691" customFormat="1" ht="15"/>
    <row r="11033" s="691" customFormat="1" ht="15"/>
    <row r="11034" s="691" customFormat="1" ht="15"/>
    <row r="11035" s="691" customFormat="1" ht="15"/>
    <row r="11036" s="691" customFormat="1" ht="15"/>
    <row r="11037" s="691" customFormat="1" ht="15"/>
    <row r="11038" s="691" customFormat="1" ht="15"/>
    <row r="11039" s="691" customFormat="1" ht="15"/>
    <row r="11040" s="691" customFormat="1" ht="15"/>
    <row r="11041" s="691" customFormat="1" ht="15"/>
    <row r="11042" s="691" customFormat="1" ht="15"/>
    <row r="11043" s="691" customFormat="1" ht="15"/>
    <row r="11044" s="691" customFormat="1" ht="15"/>
    <row r="11045" s="691" customFormat="1" ht="15"/>
    <row r="11046" s="691" customFormat="1" ht="15"/>
    <row r="11047" s="691" customFormat="1" ht="15"/>
    <row r="11048" s="691" customFormat="1" ht="15"/>
    <row r="11049" s="691" customFormat="1" ht="15"/>
    <row r="11050" s="691" customFormat="1" ht="15"/>
    <row r="11051" s="691" customFormat="1" ht="15"/>
    <row r="11052" s="691" customFormat="1" ht="15"/>
    <row r="11053" s="691" customFormat="1" ht="15"/>
    <row r="11054" s="691" customFormat="1" ht="15"/>
    <row r="11055" s="691" customFormat="1" ht="15"/>
    <row r="11056" s="691" customFormat="1" ht="15"/>
    <row r="11057" s="691" customFormat="1" ht="15"/>
    <row r="11058" s="691" customFormat="1" ht="15"/>
    <row r="11059" s="691" customFormat="1" ht="15"/>
    <row r="11060" s="691" customFormat="1" ht="15"/>
    <row r="11061" s="691" customFormat="1" ht="15"/>
    <row r="11062" s="691" customFormat="1" ht="15"/>
    <row r="11063" s="691" customFormat="1" ht="15"/>
    <row r="11064" s="691" customFormat="1" ht="15"/>
    <row r="11065" s="691" customFormat="1" ht="15"/>
    <row r="11066" s="691" customFormat="1" ht="15"/>
    <row r="11067" s="691" customFormat="1" ht="15"/>
    <row r="11068" s="691" customFormat="1" ht="15"/>
    <row r="11069" s="691" customFormat="1" ht="15"/>
    <row r="11070" s="691" customFormat="1" ht="15"/>
    <row r="11071" s="691" customFormat="1" ht="15"/>
    <row r="11072" s="691" customFormat="1" ht="15"/>
    <row r="11073" s="691" customFormat="1" ht="15"/>
    <row r="11074" s="691" customFormat="1" ht="15"/>
    <row r="11075" s="691" customFormat="1" ht="15"/>
    <row r="11076" s="691" customFormat="1" ht="15"/>
    <row r="11077" s="691" customFormat="1" ht="15"/>
    <row r="11078" s="691" customFormat="1" ht="15"/>
    <row r="11079" s="691" customFormat="1" ht="15"/>
    <row r="11080" s="691" customFormat="1" ht="15"/>
    <row r="11081" s="691" customFormat="1" ht="15"/>
    <row r="11082" s="691" customFormat="1" ht="15"/>
    <row r="11083" s="691" customFormat="1" ht="15"/>
    <row r="11084" s="691" customFormat="1" ht="15"/>
    <row r="11085" s="691" customFormat="1" ht="15"/>
    <row r="11086" s="691" customFormat="1" ht="15"/>
    <row r="11087" s="691" customFormat="1" ht="15"/>
    <row r="11088" s="691" customFormat="1" ht="15"/>
    <row r="11089" s="691" customFormat="1" ht="15"/>
    <row r="11090" s="691" customFormat="1" ht="15"/>
    <row r="11091" s="691" customFormat="1" ht="15"/>
    <row r="11092" s="691" customFormat="1" ht="15"/>
    <row r="11093" s="691" customFormat="1" ht="15"/>
    <row r="11094" s="691" customFormat="1" ht="15"/>
    <row r="11095" s="691" customFormat="1" ht="15"/>
    <row r="11096" s="691" customFormat="1" ht="15"/>
    <row r="11097" s="691" customFormat="1" ht="15"/>
    <row r="11098" s="691" customFormat="1" ht="15"/>
    <row r="11099" s="691" customFormat="1" ht="15"/>
    <row r="11100" s="691" customFormat="1" ht="15"/>
    <row r="11101" s="691" customFormat="1" ht="15"/>
    <row r="11102" s="691" customFormat="1" ht="15"/>
    <row r="11103" s="691" customFormat="1" ht="15"/>
    <row r="11104" s="691" customFormat="1" ht="15"/>
    <row r="11105" s="691" customFormat="1" ht="15"/>
    <row r="11106" s="691" customFormat="1" ht="15"/>
    <row r="11107" s="691" customFormat="1" ht="15"/>
    <row r="11108" s="691" customFormat="1" ht="15"/>
    <row r="11109" s="691" customFormat="1" ht="15"/>
    <row r="11110" s="691" customFormat="1" ht="15"/>
    <row r="11111" s="691" customFormat="1" ht="15"/>
    <row r="11112" s="691" customFormat="1" ht="15"/>
    <row r="11113" s="691" customFormat="1" ht="15"/>
    <row r="11114" s="691" customFormat="1" ht="15"/>
    <row r="11115" s="691" customFormat="1" ht="15"/>
    <row r="11116" s="691" customFormat="1" ht="15"/>
    <row r="11117" s="691" customFormat="1" ht="15"/>
    <row r="11118" s="691" customFormat="1" ht="15"/>
    <row r="11119" s="691" customFormat="1" ht="15"/>
    <row r="11120" s="691" customFormat="1" ht="15"/>
    <row r="11121" s="691" customFormat="1" ht="15"/>
    <row r="11122" s="691" customFormat="1" ht="15"/>
    <row r="11123" s="691" customFormat="1" ht="15"/>
    <row r="11124" s="691" customFormat="1" ht="15"/>
    <row r="11125" s="691" customFormat="1" ht="15"/>
    <row r="11126" s="691" customFormat="1" ht="15"/>
    <row r="11127" s="691" customFormat="1" ht="15"/>
    <row r="11128" s="691" customFormat="1" ht="15"/>
    <row r="11129" s="691" customFormat="1" ht="15"/>
    <row r="11130" s="691" customFormat="1" ht="15"/>
    <row r="11131" s="691" customFormat="1" ht="15"/>
    <row r="11132" s="691" customFormat="1" ht="15"/>
    <row r="11133" s="691" customFormat="1" ht="15"/>
    <row r="11134" s="691" customFormat="1" ht="15"/>
    <row r="11135" s="691" customFormat="1" ht="15"/>
    <row r="11136" s="691" customFormat="1" ht="15"/>
    <row r="11137" s="691" customFormat="1" ht="15"/>
    <row r="11138" s="691" customFormat="1" ht="15"/>
    <row r="11139" s="691" customFormat="1" ht="15"/>
    <row r="11140" s="691" customFormat="1" ht="15"/>
    <row r="11141" s="691" customFormat="1" ht="15"/>
    <row r="11142" s="691" customFormat="1" ht="15"/>
    <row r="11143" s="691" customFormat="1" ht="15"/>
    <row r="11144" s="691" customFormat="1" ht="15"/>
    <row r="11145" s="691" customFormat="1" ht="15"/>
    <row r="11146" s="691" customFormat="1" ht="15"/>
    <row r="11147" s="691" customFormat="1" ht="15"/>
    <row r="11148" s="691" customFormat="1" ht="15"/>
    <row r="11149" s="691" customFormat="1" ht="15"/>
    <row r="11150" s="691" customFormat="1" ht="15"/>
    <row r="11151" s="691" customFormat="1" ht="15"/>
    <row r="11152" s="691" customFormat="1" ht="15"/>
    <row r="11153" s="691" customFormat="1" ht="15"/>
    <row r="11154" s="691" customFormat="1" ht="15"/>
    <row r="11155" s="691" customFormat="1" ht="15"/>
    <row r="11156" s="691" customFormat="1" ht="15"/>
    <row r="11157" s="691" customFormat="1" ht="15"/>
    <row r="11158" s="691" customFormat="1" ht="15"/>
    <row r="11159" s="691" customFormat="1" ht="15"/>
    <row r="11160" s="691" customFormat="1" ht="15"/>
    <row r="11161" s="691" customFormat="1" ht="15"/>
    <row r="11162" s="691" customFormat="1" ht="15"/>
    <row r="11163" s="691" customFormat="1" ht="15"/>
    <row r="11164" s="691" customFormat="1" ht="15"/>
    <row r="11165" s="691" customFormat="1" ht="15"/>
    <row r="11166" s="691" customFormat="1" ht="15"/>
    <row r="11167" s="691" customFormat="1" ht="15"/>
    <row r="11168" s="691" customFormat="1" ht="15"/>
    <row r="11169" s="691" customFormat="1" ht="15"/>
    <row r="11170" s="691" customFormat="1" ht="15"/>
    <row r="11171" s="691" customFormat="1" ht="15"/>
    <row r="11172" s="691" customFormat="1" ht="15"/>
    <row r="11173" s="691" customFormat="1" ht="15"/>
    <row r="11174" s="691" customFormat="1" ht="15"/>
    <row r="11175" s="691" customFormat="1" ht="15"/>
    <row r="11176" s="691" customFormat="1" ht="15"/>
    <row r="11177" s="691" customFormat="1" ht="15"/>
    <row r="11178" s="691" customFormat="1" ht="15"/>
    <row r="11179" s="691" customFormat="1" ht="15"/>
    <row r="11180" s="691" customFormat="1" ht="15"/>
    <row r="11181" s="691" customFormat="1" ht="15"/>
    <row r="11182" s="691" customFormat="1" ht="15"/>
    <row r="11183" s="691" customFormat="1" ht="15"/>
    <row r="11184" s="691" customFormat="1" ht="15"/>
    <row r="11185" s="691" customFormat="1" ht="15"/>
    <row r="11186" s="691" customFormat="1" ht="15"/>
    <row r="11187" s="691" customFormat="1" ht="15"/>
    <row r="11188" s="691" customFormat="1" ht="15"/>
    <row r="11189" s="691" customFormat="1" ht="15"/>
    <row r="11190" s="691" customFormat="1" ht="15"/>
    <row r="11191" s="691" customFormat="1" ht="15"/>
    <row r="11192" s="691" customFormat="1" ht="15"/>
    <row r="11193" s="691" customFormat="1" ht="15"/>
    <row r="11194" s="691" customFormat="1" ht="15"/>
    <row r="11195" s="691" customFormat="1" ht="15"/>
    <row r="11196" s="691" customFormat="1" ht="15"/>
    <row r="11197" s="691" customFormat="1" ht="15"/>
    <row r="11198" s="691" customFormat="1" ht="15"/>
    <row r="11199" s="691" customFormat="1" ht="15"/>
    <row r="11200" s="691" customFormat="1" ht="15"/>
    <row r="11201" s="691" customFormat="1" ht="15"/>
    <row r="11202" s="691" customFormat="1" ht="15"/>
    <row r="11203" s="691" customFormat="1" ht="15"/>
    <row r="11204" s="691" customFormat="1" ht="15"/>
    <row r="11205" s="691" customFormat="1" ht="15"/>
    <row r="11206" s="691" customFormat="1" ht="15"/>
    <row r="11207" s="691" customFormat="1" ht="15"/>
    <row r="11208" s="691" customFormat="1" ht="15"/>
    <row r="11209" s="691" customFormat="1" ht="15"/>
    <row r="11210" s="691" customFormat="1" ht="15"/>
    <row r="11211" s="691" customFormat="1" ht="15"/>
    <row r="11212" s="691" customFormat="1" ht="15"/>
    <row r="11213" s="691" customFormat="1" ht="15"/>
    <row r="11214" s="691" customFormat="1" ht="15"/>
    <row r="11215" s="691" customFormat="1" ht="15"/>
    <row r="11216" s="691" customFormat="1" ht="15"/>
    <row r="11217" s="691" customFormat="1" ht="15"/>
    <row r="11218" s="691" customFormat="1" ht="15"/>
    <row r="11219" s="691" customFormat="1" ht="15"/>
    <row r="11220" s="691" customFormat="1" ht="15"/>
    <row r="11221" s="691" customFormat="1" ht="15"/>
    <row r="11222" s="691" customFormat="1" ht="15"/>
    <row r="11223" s="691" customFormat="1" ht="15"/>
    <row r="11224" s="691" customFormat="1" ht="15"/>
    <row r="11225" s="691" customFormat="1" ht="15"/>
    <row r="11226" s="691" customFormat="1" ht="15"/>
    <row r="11227" s="691" customFormat="1" ht="15"/>
    <row r="11228" s="691" customFormat="1" ht="15"/>
    <row r="11229" s="691" customFormat="1" ht="15"/>
    <row r="11230" s="691" customFormat="1" ht="15"/>
    <row r="11231" s="691" customFormat="1" ht="15"/>
    <row r="11232" s="691" customFormat="1" ht="15"/>
    <row r="11233" s="691" customFormat="1" ht="15"/>
    <row r="11234" s="691" customFormat="1" ht="15"/>
    <row r="11235" s="691" customFormat="1" ht="15"/>
    <row r="11236" s="691" customFormat="1" ht="15"/>
    <row r="11237" s="691" customFormat="1" ht="15"/>
    <row r="11238" s="691" customFormat="1" ht="15"/>
    <row r="11239" s="691" customFormat="1" ht="15"/>
    <row r="11240" s="691" customFormat="1" ht="15"/>
    <row r="11241" s="691" customFormat="1" ht="15"/>
    <row r="11242" s="691" customFormat="1" ht="15"/>
    <row r="11243" s="691" customFormat="1" ht="15"/>
    <row r="11244" s="691" customFormat="1" ht="15"/>
    <row r="11245" s="691" customFormat="1" ht="15"/>
    <row r="11246" s="691" customFormat="1" ht="15"/>
    <row r="11247" s="691" customFormat="1" ht="15"/>
    <row r="11248" s="691" customFormat="1" ht="15"/>
    <row r="11249" s="691" customFormat="1" ht="15"/>
    <row r="11250" s="691" customFormat="1" ht="15"/>
    <row r="11251" s="691" customFormat="1" ht="15"/>
    <row r="11252" s="691" customFormat="1" ht="15"/>
    <row r="11253" s="691" customFormat="1" ht="15"/>
    <row r="11254" s="691" customFormat="1" ht="15"/>
    <row r="11255" s="691" customFormat="1" ht="15"/>
    <row r="11256" s="691" customFormat="1" ht="15"/>
    <row r="11257" s="691" customFormat="1" ht="15"/>
    <row r="11258" s="691" customFormat="1" ht="15"/>
    <row r="11259" s="691" customFormat="1" ht="15"/>
    <row r="11260" s="691" customFormat="1" ht="15"/>
    <row r="11261" s="691" customFormat="1" ht="15"/>
    <row r="11262" s="691" customFormat="1" ht="15"/>
    <row r="11263" s="691" customFormat="1" ht="15"/>
    <row r="11264" s="691" customFormat="1" ht="15"/>
    <row r="11265" s="691" customFormat="1" ht="15"/>
    <row r="11266" s="691" customFormat="1" ht="15"/>
    <row r="11267" s="691" customFormat="1" ht="15"/>
    <row r="11268" s="691" customFormat="1" ht="15"/>
    <row r="11269" s="691" customFormat="1" ht="15"/>
    <row r="11270" s="691" customFormat="1" ht="15"/>
    <row r="11271" s="691" customFormat="1" ht="15"/>
    <row r="11272" s="691" customFormat="1" ht="15"/>
    <row r="11273" s="691" customFormat="1" ht="15"/>
    <row r="11274" s="691" customFormat="1" ht="15"/>
    <row r="11275" s="691" customFormat="1" ht="15"/>
    <row r="11276" s="691" customFormat="1" ht="15"/>
    <row r="11277" s="691" customFormat="1" ht="15"/>
    <row r="11278" s="691" customFormat="1" ht="15"/>
    <row r="11279" s="691" customFormat="1" ht="15"/>
    <row r="11280" s="691" customFormat="1" ht="15"/>
    <row r="11281" s="691" customFormat="1" ht="15"/>
    <row r="11282" s="691" customFormat="1" ht="15"/>
    <row r="11283" s="691" customFormat="1" ht="15"/>
    <row r="11284" s="691" customFormat="1" ht="15"/>
    <row r="11285" s="691" customFormat="1" ht="15"/>
    <row r="11286" s="691" customFormat="1" ht="15"/>
    <row r="11287" s="691" customFormat="1" ht="15"/>
    <row r="11288" s="691" customFormat="1" ht="15"/>
    <row r="11289" s="691" customFormat="1" ht="15"/>
    <row r="11290" s="691" customFormat="1" ht="15"/>
    <row r="11291" s="691" customFormat="1" ht="15"/>
    <row r="11292" s="691" customFormat="1" ht="15"/>
    <row r="11293" s="691" customFormat="1" ht="15"/>
    <row r="11294" s="691" customFormat="1" ht="15"/>
    <row r="11295" s="691" customFormat="1" ht="15"/>
    <row r="11296" s="691" customFormat="1" ht="15"/>
    <row r="11297" s="691" customFormat="1" ht="15"/>
    <row r="11298" s="691" customFormat="1" ht="15"/>
    <row r="11299" s="691" customFormat="1" ht="15"/>
    <row r="11300" s="691" customFormat="1" ht="15"/>
    <row r="11301" s="691" customFormat="1" ht="15"/>
    <row r="11302" s="691" customFormat="1" ht="15"/>
    <row r="11303" s="691" customFormat="1" ht="15"/>
    <row r="11304" s="691" customFormat="1" ht="15"/>
    <row r="11305" s="691" customFormat="1" ht="15"/>
    <row r="11306" s="691" customFormat="1" ht="15"/>
    <row r="11307" s="691" customFormat="1" ht="15"/>
    <row r="11308" s="691" customFormat="1" ht="15"/>
    <row r="11309" s="691" customFormat="1" ht="15"/>
    <row r="11310" s="691" customFormat="1" ht="15"/>
    <row r="11311" s="691" customFormat="1" ht="15"/>
    <row r="11312" s="691" customFormat="1" ht="15"/>
    <row r="11313" s="691" customFormat="1" ht="15"/>
    <row r="11314" s="691" customFormat="1" ht="15"/>
    <row r="11315" s="691" customFormat="1" ht="15"/>
    <row r="11316" s="691" customFormat="1" ht="15"/>
    <row r="11317" s="691" customFormat="1" ht="15"/>
    <row r="11318" s="691" customFormat="1" ht="15"/>
    <row r="11319" s="691" customFormat="1" ht="15"/>
    <row r="11320" s="691" customFormat="1" ht="15"/>
    <row r="11321" s="691" customFormat="1" ht="15"/>
    <row r="11322" s="691" customFormat="1" ht="15"/>
    <row r="11323" s="691" customFormat="1" ht="15"/>
    <row r="11324" s="691" customFormat="1" ht="15"/>
    <row r="11325" s="691" customFormat="1" ht="15"/>
    <row r="11326" s="691" customFormat="1" ht="15"/>
    <row r="11327" s="691" customFormat="1" ht="15"/>
    <row r="11328" s="691" customFormat="1" ht="15"/>
    <row r="11329" s="691" customFormat="1" ht="15"/>
    <row r="11330" s="691" customFormat="1" ht="15"/>
    <row r="11331" s="691" customFormat="1" ht="15"/>
    <row r="11332" s="691" customFormat="1" ht="15"/>
    <row r="11333" s="691" customFormat="1" ht="15"/>
    <row r="11334" s="691" customFormat="1" ht="15"/>
    <row r="11335" s="691" customFormat="1" ht="15"/>
    <row r="11336" s="691" customFormat="1" ht="15"/>
    <row r="11337" s="691" customFormat="1" ht="15"/>
    <row r="11338" s="691" customFormat="1" ht="15"/>
    <row r="11339" s="691" customFormat="1" ht="15"/>
    <row r="11340" s="691" customFormat="1" ht="15"/>
    <row r="11341" s="691" customFormat="1" ht="15"/>
    <row r="11342" s="691" customFormat="1" ht="15"/>
    <row r="11343" s="691" customFormat="1" ht="15"/>
    <row r="11344" s="691" customFormat="1" ht="15"/>
    <row r="11345" s="691" customFormat="1" ht="15"/>
    <row r="11346" s="691" customFormat="1" ht="15"/>
    <row r="11347" s="691" customFormat="1" ht="15"/>
    <row r="11348" s="691" customFormat="1" ht="15"/>
    <row r="11349" s="691" customFormat="1" ht="15"/>
    <row r="11350" s="691" customFormat="1" ht="15"/>
    <row r="11351" s="691" customFormat="1" ht="15"/>
    <row r="11352" s="691" customFormat="1" ht="15"/>
    <row r="11353" s="691" customFormat="1" ht="15"/>
    <row r="11354" s="691" customFormat="1" ht="15"/>
    <row r="11355" s="691" customFormat="1" ht="15"/>
    <row r="11356" s="691" customFormat="1" ht="15"/>
    <row r="11357" s="691" customFormat="1" ht="15"/>
    <row r="11358" s="691" customFormat="1" ht="15"/>
    <row r="11359" s="691" customFormat="1" ht="15"/>
    <row r="11360" s="691" customFormat="1" ht="15"/>
    <row r="11361" s="691" customFormat="1" ht="15"/>
    <row r="11362" s="691" customFormat="1" ht="15"/>
    <row r="11363" s="691" customFormat="1" ht="15"/>
    <row r="11364" s="691" customFormat="1" ht="15"/>
    <row r="11365" s="691" customFormat="1" ht="15"/>
    <row r="11366" s="691" customFormat="1" ht="15"/>
    <row r="11367" s="691" customFormat="1" ht="15"/>
    <row r="11368" s="691" customFormat="1" ht="15"/>
    <row r="11369" s="691" customFormat="1" ht="15"/>
    <row r="11370" s="691" customFormat="1" ht="15"/>
    <row r="11371" s="691" customFormat="1" ht="15"/>
    <row r="11372" s="691" customFormat="1" ht="15"/>
    <row r="11373" s="691" customFormat="1" ht="15"/>
    <row r="11374" s="691" customFormat="1" ht="15"/>
    <row r="11375" s="691" customFormat="1" ht="15"/>
    <row r="11376" s="691" customFormat="1" ht="15"/>
    <row r="11377" s="691" customFormat="1" ht="15"/>
    <row r="11378" s="691" customFormat="1" ht="15"/>
    <row r="11379" s="691" customFormat="1" ht="15"/>
    <row r="11380" s="691" customFormat="1" ht="15"/>
    <row r="11381" s="691" customFormat="1" ht="15"/>
    <row r="11382" s="691" customFormat="1" ht="15"/>
    <row r="11383" s="691" customFormat="1" ht="15"/>
    <row r="11384" s="691" customFormat="1" ht="15"/>
    <row r="11385" s="691" customFormat="1" ht="15"/>
    <row r="11386" s="691" customFormat="1" ht="15"/>
    <row r="11387" s="691" customFormat="1" ht="15"/>
    <row r="11388" s="691" customFormat="1" ht="15"/>
    <row r="11389" s="691" customFormat="1" ht="15"/>
    <row r="11390" s="691" customFormat="1" ht="15"/>
    <row r="11391" s="691" customFormat="1" ht="15"/>
    <row r="11392" s="691" customFormat="1" ht="15"/>
    <row r="11393" s="691" customFormat="1" ht="15"/>
    <row r="11394" s="691" customFormat="1" ht="15"/>
    <row r="11395" s="691" customFormat="1" ht="15"/>
    <row r="11396" s="691" customFormat="1" ht="15"/>
    <row r="11397" s="691" customFormat="1" ht="15"/>
    <row r="11398" s="691" customFormat="1" ht="15"/>
    <row r="11399" s="691" customFormat="1" ht="15"/>
    <row r="11400" s="691" customFormat="1" ht="15"/>
    <row r="11401" s="691" customFormat="1" ht="15"/>
    <row r="11402" s="691" customFormat="1" ht="15"/>
    <row r="11403" s="691" customFormat="1" ht="15"/>
    <row r="11404" s="691" customFormat="1" ht="15"/>
    <row r="11405" s="691" customFormat="1" ht="15"/>
    <row r="11406" s="691" customFormat="1" ht="15"/>
    <row r="11407" s="691" customFormat="1" ht="15"/>
    <row r="11408" s="691" customFormat="1" ht="15"/>
    <row r="11409" s="691" customFormat="1" ht="15"/>
    <row r="11410" s="691" customFormat="1" ht="15"/>
    <row r="11411" s="691" customFormat="1" ht="15"/>
    <row r="11412" s="691" customFormat="1" ht="15"/>
    <row r="11413" s="691" customFormat="1" ht="15"/>
    <row r="11414" s="691" customFormat="1" ht="15"/>
    <row r="11415" s="691" customFormat="1" ht="15"/>
    <row r="11416" s="691" customFormat="1" ht="15"/>
    <row r="11417" s="691" customFormat="1" ht="15"/>
    <row r="11418" s="691" customFormat="1" ht="15"/>
    <row r="11419" s="691" customFormat="1" ht="15"/>
    <row r="11420" s="691" customFormat="1" ht="15"/>
    <row r="11421" s="691" customFormat="1" ht="15"/>
    <row r="11422" s="691" customFormat="1" ht="15"/>
    <row r="11423" s="691" customFormat="1" ht="15"/>
    <row r="11424" s="691" customFormat="1" ht="15"/>
    <row r="11425" s="691" customFormat="1" ht="15"/>
    <row r="11426" s="691" customFormat="1" ht="15"/>
    <row r="11427" s="691" customFormat="1" ht="15"/>
    <row r="11428" s="691" customFormat="1" ht="15"/>
    <row r="11429" s="691" customFormat="1" ht="15"/>
    <row r="11430" s="691" customFormat="1" ht="15"/>
    <row r="11431" s="691" customFormat="1" ht="15"/>
    <row r="11432" s="691" customFormat="1" ht="15"/>
    <row r="11433" s="691" customFormat="1" ht="15"/>
    <row r="11434" s="691" customFormat="1" ht="15"/>
    <row r="11435" s="691" customFormat="1" ht="15"/>
    <row r="11436" s="691" customFormat="1" ht="15"/>
    <row r="11437" s="691" customFormat="1" ht="15"/>
    <row r="11438" s="691" customFormat="1" ht="15"/>
    <row r="11439" s="691" customFormat="1" ht="15"/>
    <row r="11440" s="691" customFormat="1" ht="15"/>
    <row r="11441" s="691" customFormat="1" ht="15"/>
    <row r="11442" s="691" customFormat="1" ht="15"/>
    <row r="11443" s="691" customFormat="1" ht="15"/>
    <row r="11444" s="691" customFormat="1" ht="15"/>
    <row r="11445" s="691" customFormat="1" ht="15"/>
    <row r="11446" s="691" customFormat="1" ht="15"/>
    <row r="11447" s="691" customFormat="1" ht="15"/>
    <row r="11448" s="691" customFormat="1" ht="15"/>
    <row r="11449" s="691" customFormat="1" ht="15"/>
    <row r="11450" s="691" customFormat="1" ht="15"/>
    <row r="11451" s="691" customFormat="1" ht="15"/>
    <row r="11452" s="691" customFormat="1" ht="15"/>
    <row r="11453" s="691" customFormat="1" ht="15"/>
    <row r="11454" s="691" customFormat="1" ht="15"/>
    <row r="11455" s="691" customFormat="1" ht="15"/>
    <row r="11456" s="691" customFormat="1" ht="15"/>
    <row r="11457" s="691" customFormat="1" ht="15"/>
    <row r="11458" s="691" customFormat="1" ht="15"/>
    <row r="11459" s="691" customFormat="1" ht="15"/>
    <row r="11460" s="691" customFormat="1" ht="15"/>
    <row r="11461" s="691" customFormat="1" ht="15"/>
    <row r="11462" s="691" customFormat="1" ht="15"/>
    <row r="11463" s="691" customFormat="1" ht="15"/>
    <row r="11464" s="691" customFormat="1" ht="15"/>
    <row r="11465" s="691" customFormat="1" ht="15"/>
    <row r="11466" s="691" customFormat="1" ht="15"/>
    <row r="11467" s="691" customFormat="1" ht="15"/>
    <row r="11468" s="691" customFormat="1" ht="15"/>
    <row r="11469" s="691" customFormat="1" ht="15"/>
    <row r="11470" s="691" customFormat="1" ht="15"/>
    <row r="11471" s="691" customFormat="1" ht="15"/>
    <row r="11472" s="691" customFormat="1" ht="15"/>
    <row r="11473" s="691" customFormat="1" ht="15"/>
    <row r="11474" s="691" customFormat="1" ht="15"/>
    <row r="11475" s="691" customFormat="1" ht="15"/>
    <row r="11476" s="691" customFormat="1" ht="15"/>
    <row r="11477" s="691" customFormat="1" ht="15"/>
    <row r="11478" s="691" customFormat="1" ht="15"/>
    <row r="11479" s="691" customFormat="1" ht="15"/>
    <row r="11480" s="691" customFormat="1" ht="15"/>
    <row r="11481" s="691" customFormat="1" ht="15"/>
    <row r="11482" s="691" customFormat="1" ht="15"/>
    <row r="11483" s="691" customFormat="1" ht="15"/>
    <row r="11484" s="691" customFormat="1" ht="15"/>
    <row r="11485" s="691" customFormat="1" ht="15"/>
    <row r="11486" s="691" customFormat="1" ht="15"/>
    <row r="11487" s="691" customFormat="1" ht="15"/>
    <row r="11488" s="691" customFormat="1" ht="15"/>
    <row r="11489" s="691" customFormat="1" ht="15"/>
    <row r="11490" s="691" customFormat="1" ht="15"/>
    <row r="11491" s="691" customFormat="1" ht="15"/>
    <row r="11492" s="691" customFormat="1" ht="15"/>
    <row r="11493" s="691" customFormat="1" ht="15"/>
    <row r="11494" s="691" customFormat="1" ht="15"/>
    <row r="11495" s="691" customFormat="1" ht="15"/>
    <row r="11496" s="691" customFormat="1" ht="15"/>
    <row r="11497" s="691" customFormat="1" ht="15"/>
    <row r="11498" s="691" customFormat="1" ht="15"/>
    <row r="11499" s="691" customFormat="1" ht="15"/>
    <row r="11500" s="691" customFormat="1" ht="15"/>
    <row r="11501" s="691" customFormat="1" ht="15"/>
    <row r="11502" s="691" customFormat="1" ht="15"/>
    <row r="11503" s="691" customFormat="1" ht="15"/>
    <row r="11504" s="691" customFormat="1" ht="15"/>
    <row r="11505" s="691" customFormat="1" ht="15"/>
    <row r="11506" s="691" customFormat="1" ht="15"/>
    <row r="11507" s="691" customFormat="1" ht="15"/>
    <row r="11508" s="691" customFormat="1" ht="15"/>
    <row r="11509" s="691" customFormat="1" ht="15"/>
    <row r="11510" s="691" customFormat="1" ht="15"/>
    <row r="11511" s="691" customFormat="1" ht="15"/>
    <row r="11512" s="691" customFormat="1" ht="15"/>
    <row r="11513" s="691" customFormat="1" ht="15"/>
    <row r="11514" s="691" customFormat="1" ht="15"/>
    <row r="11515" s="691" customFormat="1" ht="15"/>
    <row r="11516" s="691" customFormat="1" ht="15"/>
    <row r="11517" s="691" customFormat="1" ht="15"/>
    <row r="11518" s="691" customFormat="1" ht="15"/>
    <row r="11519" s="691" customFormat="1" ht="15"/>
    <row r="11520" s="691" customFormat="1" ht="15"/>
    <row r="11521" s="691" customFormat="1" ht="15"/>
    <row r="11522" s="691" customFormat="1" ht="15"/>
    <row r="11523" s="691" customFormat="1" ht="15"/>
    <row r="11524" s="691" customFormat="1" ht="15"/>
    <row r="11525" s="691" customFormat="1" ht="15"/>
    <row r="11526" s="691" customFormat="1" ht="15"/>
    <row r="11527" s="691" customFormat="1" ht="15"/>
    <row r="11528" s="691" customFormat="1" ht="15"/>
    <row r="11529" s="691" customFormat="1" ht="15"/>
    <row r="11530" s="691" customFormat="1" ht="15"/>
    <row r="11531" s="691" customFormat="1" ht="15"/>
    <row r="11532" s="691" customFormat="1" ht="15"/>
    <row r="11533" s="691" customFormat="1" ht="15"/>
    <row r="11534" s="691" customFormat="1" ht="15"/>
    <row r="11535" s="691" customFormat="1" ht="15"/>
    <row r="11536" s="691" customFormat="1" ht="15"/>
    <row r="11537" s="691" customFormat="1" ht="15"/>
    <row r="11538" s="691" customFormat="1" ht="15"/>
    <row r="11539" s="691" customFormat="1" ht="15"/>
    <row r="11540" s="691" customFormat="1" ht="15"/>
    <row r="11541" s="691" customFormat="1" ht="15"/>
    <row r="11542" s="691" customFormat="1" ht="15"/>
    <row r="11543" s="691" customFormat="1" ht="15"/>
    <row r="11544" s="691" customFormat="1" ht="15"/>
    <row r="11545" s="691" customFormat="1" ht="15"/>
    <row r="11546" s="691" customFormat="1" ht="15"/>
    <row r="11547" s="691" customFormat="1" ht="15"/>
    <row r="11548" s="691" customFormat="1" ht="15"/>
    <row r="11549" s="691" customFormat="1" ht="15"/>
    <row r="11550" s="691" customFormat="1" ht="15"/>
    <row r="11551" s="691" customFormat="1" ht="15"/>
    <row r="11552" s="691" customFormat="1" ht="15"/>
    <row r="11553" s="691" customFormat="1" ht="15"/>
    <row r="11554" s="691" customFormat="1" ht="15"/>
    <row r="11555" s="691" customFormat="1" ht="15"/>
    <row r="11556" s="691" customFormat="1" ht="15"/>
    <row r="11557" s="691" customFormat="1" ht="15"/>
    <row r="11558" s="691" customFormat="1" ht="15"/>
    <row r="11559" s="691" customFormat="1" ht="15"/>
    <row r="11560" s="691" customFormat="1" ht="15"/>
    <row r="11561" s="691" customFormat="1" ht="15"/>
    <row r="11562" s="691" customFormat="1" ht="15"/>
    <row r="11563" s="691" customFormat="1" ht="15"/>
    <row r="11564" s="691" customFormat="1" ht="15"/>
    <row r="11565" s="691" customFormat="1" ht="15"/>
    <row r="11566" s="691" customFormat="1" ht="15"/>
    <row r="11567" s="691" customFormat="1" ht="15"/>
    <row r="11568" s="691" customFormat="1" ht="15"/>
    <row r="11569" s="691" customFormat="1" ht="15"/>
    <row r="11570" s="691" customFormat="1" ht="15"/>
    <row r="11571" s="691" customFormat="1" ht="15"/>
    <row r="11572" s="691" customFormat="1" ht="15"/>
    <row r="11573" s="691" customFormat="1" ht="15"/>
    <row r="11574" s="691" customFormat="1" ht="15"/>
    <row r="11575" s="691" customFormat="1" ht="15"/>
    <row r="11576" s="691" customFormat="1" ht="15"/>
    <row r="11577" s="691" customFormat="1" ht="15"/>
    <row r="11578" s="691" customFormat="1" ht="15"/>
    <row r="11579" s="691" customFormat="1" ht="15"/>
    <row r="11580" s="691" customFormat="1" ht="15"/>
    <row r="11581" s="691" customFormat="1" ht="15"/>
    <row r="11582" s="691" customFormat="1" ht="15"/>
    <row r="11583" s="691" customFormat="1" ht="15"/>
    <row r="11584" s="691" customFormat="1" ht="15"/>
    <row r="11585" s="691" customFormat="1" ht="15"/>
    <row r="11586" s="691" customFormat="1" ht="15"/>
    <row r="11587" s="691" customFormat="1" ht="15"/>
    <row r="11588" s="691" customFormat="1" ht="15"/>
    <row r="11589" s="691" customFormat="1" ht="15"/>
    <row r="11590" s="691" customFormat="1" ht="15"/>
    <row r="11591" s="691" customFormat="1" ht="15"/>
    <row r="11592" s="691" customFormat="1" ht="15"/>
    <row r="11593" s="691" customFormat="1" ht="15"/>
    <row r="11594" s="691" customFormat="1" ht="15"/>
    <row r="11595" s="691" customFormat="1" ht="15"/>
    <row r="11596" s="691" customFormat="1" ht="15"/>
    <row r="11597" s="691" customFormat="1" ht="15"/>
    <row r="11598" s="691" customFormat="1" ht="15"/>
    <row r="11599" s="691" customFormat="1" ht="15"/>
    <row r="11600" s="691" customFormat="1" ht="15"/>
    <row r="11601" s="691" customFormat="1" ht="15"/>
    <row r="11602" s="691" customFormat="1" ht="15"/>
    <row r="11603" s="691" customFormat="1" ht="15"/>
    <row r="11604" s="691" customFormat="1" ht="15"/>
    <row r="11605" s="691" customFormat="1" ht="15"/>
    <row r="11606" s="691" customFormat="1" ht="15"/>
    <row r="11607" s="691" customFormat="1" ht="15"/>
    <row r="11608" s="691" customFormat="1" ht="15"/>
    <row r="11609" s="691" customFormat="1" ht="15"/>
    <row r="11610" s="691" customFormat="1" ht="15"/>
    <row r="11611" s="691" customFormat="1" ht="15"/>
    <row r="11612" s="691" customFormat="1" ht="15"/>
    <row r="11613" s="691" customFormat="1" ht="15"/>
    <row r="11614" s="691" customFormat="1" ht="15"/>
    <row r="11615" s="691" customFormat="1" ht="15"/>
    <row r="11616" s="691" customFormat="1" ht="15"/>
    <row r="11617" s="691" customFormat="1" ht="15"/>
    <row r="11618" s="691" customFormat="1" ht="15"/>
    <row r="11619" s="691" customFormat="1" ht="15"/>
    <row r="11620" s="691" customFormat="1" ht="15"/>
    <row r="11621" s="691" customFormat="1" ht="15"/>
    <row r="11622" s="691" customFormat="1" ht="15"/>
    <row r="11623" s="691" customFormat="1" ht="15"/>
    <row r="11624" s="691" customFormat="1" ht="15"/>
    <row r="11625" s="691" customFormat="1" ht="15"/>
    <row r="11626" s="691" customFormat="1" ht="15"/>
    <row r="11627" s="691" customFormat="1" ht="15"/>
    <row r="11628" s="691" customFormat="1" ht="15"/>
    <row r="11629" s="691" customFormat="1" ht="15"/>
    <row r="11630" s="691" customFormat="1" ht="15"/>
    <row r="11631" s="691" customFormat="1" ht="15"/>
    <row r="11632" s="691" customFormat="1" ht="15"/>
    <row r="11633" s="691" customFormat="1" ht="15"/>
    <row r="11634" s="691" customFormat="1" ht="15"/>
    <row r="11635" s="691" customFormat="1" ht="15"/>
    <row r="11636" s="691" customFormat="1" ht="15"/>
    <row r="11637" s="691" customFormat="1" ht="15"/>
    <row r="11638" s="691" customFormat="1" ht="15"/>
    <row r="11639" s="691" customFormat="1" ht="15"/>
    <row r="11640" s="691" customFormat="1" ht="15"/>
    <row r="11641" s="691" customFormat="1" ht="15"/>
    <row r="11642" s="691" customFormat="1" ht="15"/>
    <row r="11643" s="691" customFormat="1" ht="15"/>
    <row r="11644" s="691" customFormat="1" ht="15"/>
    <row r="11645" s="691" customFormat="1" ht="15"/>
    <row r="11646" s="691" customFormat="1" ht="15"/>
    <row r="11647" s="691" customFormat="1" ht="15"/>
    <row r="11648" s="691" customFormat="1" ht="15"/>
    <row r="11649" s="691" customFormat="1" ht="15"/>
    <row r="11650" s="691" customFormat="1" ht="15"/>
    <row r="11651" s="691" customFormat="1" ht="15"/>
    <row r="11652" s="691" customFormat="1" ht="15"/>
    <row r="11653" s="691" customFormat="1" ht="15"/>
    <row r="11654" s="691" customFormat="1" ht="15"/>
    <row r="11655" s="691" customFormat="1" ht="15"/>
    <row r="11656" s="691" customFormat="1" ht="15"/>
    <row r="11657" s="691" customFormat="1" ht="15"/>
    <row r="11658" s="691" customFormat="1" ht="15"/>
    <row r="11659" s="691" customFormat="1" ht="15"/>
    <row r="11660" s="691" customFormat="1" ht="15"/>
    <row r="11661" s="691" customFormat="1" ht="15"/>
    <row r="11662" s="691" customFormat="1" ht="15"/>
    <row r="11663" s="691" customFormat="1" ht="15"/>
    <row r="11664" s="691" customFormat="1" ht="15"/>
    <row r="11665" s="691" customFormat="1" ht="15"/>
    <row r="11666" s="691" customFormat="1" ht="15"/>
    <row r="11667" s="691" customFormat="1" ht="15"/>
    <row r="11668" s="691" customFormat="1" ht="15"/>
    <row r="11669" s="691" customFormat="1" ht="15"/>
    <row r="11670" s="691" customFormat="1" ht="15"/>
    <row r="11671" s="691" customFormat="1" ht="15"/>
    <row r="11672" s="691" customFormat="1" ht="15"/>
    <row r="11673" s="691" customFormat="1" ht="15"/>
    <row r="11674" s="691" customFormat="1" ht="15"/>
    <row r="11675" s="691" customFormat="1" ht="15"/>
    <row r="11676" s="691" customFormat="1" ht="15"/>
    <row r="11677" s="691" customFormat="1" ht="15"/>
    <row r="11678" s="691" customFormat="1" ht="15"/>
    <row r="11679" s="691" customFormat="1" ht="15"/>
    <row r="11680" s="691" customFormat="1" ht="15"/>
    <row r="11681" s="691" customFormat="1" ht="15"/>
    <row r="11682" s="691" customFormat="1" ht="15"/>
    <row r="11683" s="691" customFormat="1" ht="15"/>
    <row r="11684" s="691" customFormat="1" ht="15"/>
    <row r="11685" s="691" customFormat="1" ht="15"/>
    <row r="11686" s="691" customFormat="1" ht="15"/>
    <row r="11687" s="691" customFormat="1" ht="15"/>
    <row r="11688" s="691" customFormat="1" ht="15"/>
    <row r="11689" s="691" customFormat="1" ht="15"/>
    <row r="11690" s="691" customFormat="1" ht="15"/>
    <row r="11691" s="691" customFormat="1" ht="15"/>
    <row r="11692" s="691" customFormat="1" ht="15"/>
    <row r="11693" s="691" customFormat="1" ht="15"/>
    <row r="11694" s="691" customFormat="1" ht="15"/>
    <row r="11695" s="691" customFormat="1" ht="15"/>
    <row r="11696" s="691" customFormat="1" ht="15"/>
    <row r="11697" s="691" customFormat="1" ht="15"/>
    <row r="11698" s="691" customFormat="1" ht="15"/>
    <row r="11699" s="691" customFormat="1" ht="15"/>
    <row r="11700" s="691" customFormat="1" ht="15"/>
    <row r="11701" s="691" customFormat="1" ht="15"/>
    <row r="11702" s="691" customFormat="1" ht="15"/>
    <row r="11703" s="691" customFormat="1" ht="15"/>
    <row r="11704" s="691" customFormat="1" ht="15"/>
    <row r="11705" s="691" customFormat="1" ht="15"/>
    <row r="11706" s="691" customFormat="1" ht="15"/>
    <row r="11707" s="691" customFormat="1" ht="15"/>
    <row r="11708" s="691" customFormat="1" ht="15"/>
    <row r="11709" s="691" customFormat="1" ht="15"/>
    <row r="11710" s="691" customFormat="1" ht="15"/>
    <row r="11711" s="691" customFormat="1" ht="15"/>
    <row r="11712" s="691" customFormat="1" ht="15"/>
    <row r="11713" s="691" customFormat="1" ht="15"/>
    <row r="11714" s="691" customFormat="1" ht="15"/>
    <row r="11715" s="691" customFormat="1" ht="15"/>
    <row r="11716" s="691" customFormat="1" ht="15"/>
    <row r="11717" s="691" customFormat="1" ht="15"/>
    <row r="11718" s="691" customFormat="1" ht="15"/>
    <row r="11719" s="691" customFormat="1" ht="15"/>
    <row r="11720" s="691" customFormat="1" ht="15"/>
    <row r="11721" s="691" customFormat="1" ht="15"/>
    <row r="11722" s="691" customFormat="1" ht="15"/>
    <row r="11723" s="691" customFormat="1" ht="15"/>
    <row r="11724" s="691" customFormat="1" ht="15"/>
    <row r="11725" s="691" customFormat="1" ht="15"/>
    <row r="11726" s="691" customFormat="1" ht="15"/>
    <row r="11727" s="691" customFormat="1" ht="15"/>
    <row r="11728" s="691" customFormat="1" ht="15"/>
    <row r="11729" s="691" customFormat="1" ht="15"/>
    <row r="11730" s="691" customFormat="1" ht="15"/>
    <row r="11731" s="691" customFormat="1" ht="15"/>
    <row r="11732" s="691" customFormat="1" ht="15"/>
    <row r="11733" s="691" customFormat="1" ht="15"/>
    <row r="11734" s="691" customFormat="1" ht="15"/>
    <row r="11735" s="691" customFormat="1" ht="15"/>
    <row r="11736" s="691" customFormat="1" ht="15"/>
    <row r="11737" s="691" customFormat="1" ht="15"/>
    <row r="11738" s="691" customFormat="1" ht="15"/>
    <row r="11739" s="691" customFormat="1" ht="15"/>
    <row r="11740" s="691" customFormat="1" ht="15"/>
    <row r="11741" s="691" customFormat="1" ht="15"/>
    <row r="11742" s="691" customFormat="1" ht="15"/>
    <row r="11743" s="691" customFormat="1" ht="15"/>
    <row r="11744" s="691" customFormat="1" ht="15"/>
    <row r="11745" s="691" customFormat="1" ht="15"/>
    <row r="11746" s="691" customFormat="1" ht="15"/>
    <row r="11747" s="691" customFormat="1" ht="15"/>
    <row r="11748" s="691" customFormat="1" ht="15"/>
    <row r="11749" s="691" customFormat="1" ht="15"/>
    <row r="11750" s="691" customFormat="1" ht="15"/>
    <row r="11751" s="691" customFormat="1" ht="15"/>
    <row r="11752" s="691" customFormat="1" ht="15"/>
    <row r="11753" s="691" customFormat="1" ht="15"/>
    <row r="11754" s="691" customFormat="1" ht="15"/>
    <row r="11755" s="691" customFormat="1" ht="15"/>
    <row r="11756" s="691" customFormat="1" ht="15"/>
    <row r="11757" s="691" customFormat="1" ht="15"/>
    <row r="11758" s="691" customFormat="1" ht="15"/>
    <row r="11759" s="691" customFormat="1" ht="15"/>
    <row r="11760" s="691" customFormat="1" ht="15"/>
    <row r="11761" s="691" customFormat="1" ht="15"/>
    <row r="11762" s="691" customFormat="1" ht="15"/>
    <row r="11763" s="691" customFormat="1" ht="15"/>
    <row r="11764" s="691" customFormat="1" ht="15"/>
    <row r="11765" s="691" customFormat="1" ht="15"/>
    <row r="11766" s="691" customFormat="1" ht="15"/>
    <row r="11767" s="691" customFormat="1" ht="15"/>
    <row r="11768" s="691" customFormat="1" ht="15"/>
    <row r="11769" s="691" customFormat="1" ht="15"/>
    <row r="11770" s="691" customFormat="1" ht="15"/>
    <row r="11771" s="691" customFormat="1" ht="15"/>
    <row r="11772" s="691" customFormat="1" ht="15"/>
    <row r="11773" s="691" customFormat="1" ht="15"/>
    <row r="11774" s="691" customFormat="1" ht="15"/>
    <row r="11775" s="691" customFormat="1" ht="15"/>
    <row r="11776" s="691" customFormat="1" ht="15"/>
    <row r="11777" s="691" customFormat="1" ht="15"/>
    <row r="11778" s="691" customFormat="1" ht="15"/>
    <row r="11779" s="691" customFormat="1" ht="15"/>
    <row r="11780" s="691" customFormat="1" ht="15"/>
    <row r="11781" s="691" customFormat="1" ht="15"/>
    <row r="11782" s="691" customFormat="1" ht="15"/>
    <row r="11783" s="691" customFormat="1" ht="15"/>
    <row r="11784" s="691" customFormat="1" ht="15"/>
    <row r="11785" s="691" customFormat="1" ht="15"/>
    <row r="11786" s="691" customFormat="1" ht="15"/>
    <row r="11787" s="691" customFormat="1" ht="15"/>
    <row r="11788" s="691" customFormat="1" ht="15"/>
    <row r="11789" s="691" customFormat="1" ht="15"/>
    <row r="11790" s="691" customFormat="1" ht="15"/>
    <row r="11791" s="691" customFormat="1" ht="15"/>
    <row r="11792" s="691" customFormat="1" ht="15"/>
    <row r="11793" s="691" customFormat="1" ht="15"/>
    <row r="11794" s="691" customFormat="1" ht="15"/>
    <row r="11795" s="691" customFormat="1" ht="15"/>
    <row r="11796" s="691" customFormat="1" ht="15"/>
    <row r="11797" s="691" customFormat="1" ht="15"/>
    <row r="11798" s="691" customFormat="1" ht="15"/>
    <row r="11799" s="691" customFormat="1" ht="15"/>
    <row r="11800" s="691" customFormat="1" ht="15"/>
    <row r="11801" s="691" customFormat="1" ht="15"/>
    <row r="11802" s="691" customFormat="1" ht="15"/>
    <row r="11803" s="691" customFormat="1" ht="15"/>
    <row r="11804" s="691" customFormat="1" ht="15"/>
    <row r="11805" s="691" customFormat="1" ht="15"/>
    <row r="11806" s="691" customFormat="1" ht="15"/>
    <row r="11807" s="691" customFormat="1" ht="15"/>
    <row r="11808" s="691" customFormat="1" ht="15"/>
    <row r="11809" s="691" customFormat="1" ht="15"/>
    <row r="11810" s="691" customFormat="1" ht="15"/>
    <row r="11811" s="691" customFormat="1" ht="15"/>
    <row r="11812" s="691" customFormat="1" ht="15"/>
    <row r="11813" s="691" customFormat="1" ht="15"/>
    <row r="11814" s="691" customFormat="1" ht="15"/>
    <row r="11815" s="691" customFormat="1" ht="15"/>
    <row r="11816" s="691" customFormat="1" ht="15"/>
    <row r="11817" s="691" customFormat="1" ht="15"/>
    <row r="11818" s="691" customFormat="1" ht="15"/>
    <row r="11819" s="691" customFormat="1" ht="15"/>
    <row r="11820" s="691" customFormat="1" ht="15"/>
    <row r="11821" s="691" customFormat="1" ht="15"/>
    <row r="11822" s="691" customFormat="1" ht="15"/>
    <row r="11823" s="691" customFormat="1" ht="15"/>
    <row r="11824" s="691" customFormat="1" ht="15"/>
    <row r="11825" s="691" customFormat="1" ht="15"/>
    <row r="11826" s="691" customFormat="1" ht="15"/>
    <row r="11827" s="691" customFormat="1" ht="15"/>
    <row r="11828" s="691" customFormat="1" ht="15"/>
    <row r="11829" s="691" customFormat="1" ht="15"/>
    <row r="11830" s="691" customFormat="1" ht="15"/>
    <row r="11831" s="691" customFormat="1" ht="15"/>
    <row r="11832" s="691" customFormat="1" ht="15"/>
    <row r="11833" s="691" customFormat="1" ht="15"/>
    <row r="11834" s="691" customFormat="1" ht="15"/>
    <row r="11835" s="691" customFormat="1" ht="15"/>
    <row r="11836" s="691" customFormat="1" ht="15"/>
    <row r="11837" s="691" customFormat="1" ht="15"/>
    <row r="11838" s="691" customFormat="1" ht="15"/>
    <row r="11839" s="691" customFormat="1" ht="15"/>
    <row r="11840" s="691" customFormat="1" ht="15"/>
    <row r="11841" s="691" customFormat="1" ht="15"/>
    <row r="11842" s="691" customFormat="1" ht="15"/>
    <row r="11843" s="691" customFormat="1" ht="15"/>
    <row r="11844" s="691" customFormat="1" ht="15"/>
    <row r="11845" s="691" customFormat="1" ht="15"/>
    <row r="11846" s="691" customFormat="1" ht="15"/>
    <row r="11847" s="691" customFormat="1" ht="15"/>
    <row r="11848" s="691" customFormat="1" ht="15"/>
    <row r="11849" s="691" customFormat="1" ht="15"/>
    <row r="11850" s="691" customFormat="1" ht="15"/>
    <row r="11851" s="691" customFormat="1" ht="15"/>
    <row r="11852" s="691" customFormat="1" ht="15"/>
    <row r="11853" s="691" customFormat="1" ht="15"/>
    <row r="11854" s="691" customFormat="1" ht="15"/>
    <row r="11855" s="691" customFormat="1" ht="15"/>
    <row r="11856" s="691" customFormat="1" ht="15"/>
    <row r="11857" s="691" customFormat="1" ht="15"/>
    <row r="11858" s="691" customFormat="1" ht="15"/>
    <row r="11859" s="691" customFormat="1" ht="15"/>
    <row r="11860" s="691" customFormat="1" ht="15"/>
    <row r="11861" s="691" customFormat="1" ht="15"/>
    <row r="11862" s="691" customFormat="1" ht="15"/>
    <row r="11863" s="691" customFormat="1" ht="15"/>
    <row r="11864" s="691" customFormat="1" ht="15"/>
    <row r="11865" s="691" customFormat="1" ht="15"/>
    <row r="11866" s="691" customFormat="1" ht="15"/>
    <row r="11867" s="691" customFormat="1" ht="15"/>
    <row r="11868" s="691" customFormat="1" ht="15"/>
    <row r="11869" s="691" customFormat="1" ht="15"/>
    <row r="11870" s="691" customFormat="1" ht="15"/>
    <row r="11871" s="691" customFormat="1" ht="15"/>
    <row r="11872" s="691" customFormat="1" ht="15"/>
    <row r="11873" s="691" customFormat="1" ht="15"/>
    <row r="11874" s="691" customFormat="1" ht="15"/>
    <row r="11875" s="691" customFormat="1" ht="15"/>
    <row r="11876" s="691" customFormat="1" ht="15"/>
    <row r="11877" s="691" customFormat="1" ht="15"/>
    <row r="11878" s="691" customFormat="1" ht="15"/>
    <row r="11879" s="691" customFormat="1" ht="15"/>
    <row r="11880" s="691" customFormat="1" ht="15"/>
    <row r="11881" s="691" customFormat="1" ht="15"/>
    <row r="11882" s="691" customFormat="1" ht="15"/>
    <row r="11883" s="691" customFormat="1" ht="15"/>
    <row r="11884" s="691" customFormat="1" ht="15"/>
    <row r="11885" s="691" customFormat="1" ht="15"/>
    <row r="11886" s="691" customFormat="1" ht="15"/>
    <row r="11887" s="691" customFormat="1" ht="15"/>
    <row r="11888" s="691" customFormat="1" ht="15"/>
    <row r="11889" s="691" customFormat="1" ht="15"/>
    <row r="11890" s="691" customFormat="1" ht="15"/>
    <row r="11891" s="691" customFormat="1" ht="15"/>
    <row r="11892" s="691" customFormat="1" ht="15"/>
    <row r="11893" s="691" customFormat="1" ht="15"/>
    <row r="11894" s="691" customFormat="1" ht="15"/>
    <row r="11895" s="691" customFormat="1" ht="15"/>
    <row r="11896" s="691" customFormat="1" ht="15"/>
    <row r="11897" s="691" customFormat="1" ht="15"/>
    <row r="11898" s="691" customFormat="1" ht="15"/>
    <row r="11899" s="691" customFormat="1" ht="15"/>
    <row r="11900" s="691" customFormat="1" ht="15"/>
    <row r="11901" s="691" customFormat="1" ht="15"/>
    <row r="11902" s="691" customFormat="1" ht="15"/>
    <row r="11903" s="691" customFormat="1" ht="15"/>
    <row r="11904" s="691" customFormat="1" ht="15"/>
    <row r="11905" s="691" customFormat="1" ht="15"/>
    <row r="11906" s="691" customFormat="1" ht="15"/>
    <row r="11907" s="691" customFormat="1" ht="15"/>
    <row r="11908" s="691" customFormat="1" ht="15"/>
    <row r="11909" s="691" customFormat="1" ht="15"/>
    <row r="11910" s="691" customFormat="1" ht="15"/>
    <row r="11911" s="691" customFormat="1" ht="15"/>
    <row r="11912" s="691" customFormat="1" ht="15"/>
    <row r="11913" s="691" customFormat="1" ht="15"/>
    <row r="11914" s="691" customFormat="1" ht="15"/>
    <row r="11915" s="691" customFormat="1" ht="15"/>
    <row r="11916" s="691" customFormat="1" ht="15"/>
    <row r="11917" s="691" customFormat="1" ht="15"/>
    <row r="11918" s="691" customFormat="1" ht="15"/>
    <row r="11919" s="691" customFormat="1" ht="15"/>
    <row r="11920" s="691" customFormat="1" ht="15"/>
    <row r="11921" s="691" customFormat="1" ht="15"/>
    <row r="11922" s="691" customFormat="1" ht="15"/>
    <row r="11923" s="691" customFormat="1" ht="15"/>
    <row r="11924" s="691" customFormat="1" ht="15"/>
    <row r="11925" s="691" customFormat="1" ht="15"/>
    <row r="11926" s="691" customFormat="1" ht="15"/>
    <row r="11927" s="691" customFormat="1" ht="15"/>
    <row r="11928" s="691" customFormat="1" ht="15"/>
    <row r="11929" s="691" customFormat="1" ht="15"/>
    <row r="11930" s="691" customFormat="1" ht="15"/>
    <row r="11931" s="691" customFormat="1" ht="15"/>
    <row r="11932" s="691" customFormat="1" ht="15"/>
    <row r="11933" s="691" customFormat="1" ht="15"/>
    <row r="11934" s="691" customFormat="1" ht="15"/>
    <row r="11935" s="691" customFormat="1" ht="15"/>
    <row r="11936" s="691" customFormat="1" ht="15"/>
    <row r="11937" s="691" customFormat="1" ht="15"/>
    <row r="11938" s="691" customFormat="1" ht="15"/>
    <row r="11939" s="691" customFormat="1" ht="15"/>
    <row r="11940" s="691" customFormat="1" ht="15"/>
    <row r="11941" s="691" customFormat="1" ht="15"/>
    <row r="11942" s="691" customFormat="1" ht="15"/>
    <row r="11943" s="691" customFormat="1" ht="15"/>
    <row r="11944" s="691" customFormat="1" ht="15"/>
    <row r="11945" s="691" customFormat="1" ht="15"/>
    <row r="11946" s="691" customFormat="1" ht="15"/>
    <row r="11947" s="691" customFormat="1" ht="15"/>
    <row r="11948" s="691" customFormat="1" ht="15"/>
    <row r="11949" s="691" customFormat="1" ht="15"/>
    <row r="11950" s="691" customFormat="1" ht="15"/>
    <row r="11951" s="691" customFormat="1" ht="15"/>
    <row r="11952" s="691" customFormat="1" ht="15"/>
    <row r="11953" s="691" customFormat="1" ht="15"/>
    <row r="11954" s="691" customFormat="1" ht="15"/>
    <row r="11955" s="691" customFormat="1" ht="15"/>
    <row r="11956" s="691" customFormat="1" ht="15"/>
    <row r="11957" s="691" customFormat="1" ht="15"/>
    <row r="11958" s="691" customFormat="1" ht="15"/>
    <row r="11959" s="691" customFormat="1" ht="15"/>
    <row r="11960" s="691" customFormat="1" ht="15"/>
    <row r="11961" s="691" customFormat="1" ht="15"/>
    <row r="11962" s="691" customFormat="1" ht="15"/>
    <row r="11963" s="691" customFormat="1" ht="15"/>
    <row r="11964" s="691" customFormat="1" ht="15"/>
    <row r="11965" s="691" customFormat="1" ht="15"/>
    <row r="11966" s="691" customFormat="1" ht="15"/>
    <row r="11967" s="691" customFormat="1" ht="15"/>
    <row r="11968" s="691" customFormat="1" ht="15"/>
    <row r="11969" s="691" customFormat="1" ht="15"/>
    <row r="11970" s="691" customFormat="1" ht="15"/>
    <row r="11971" s="691" customFormat="1" ht="15"/>
    <row r="11972" s="691" customFormat="1" ht="15"/>
    <row r="11973" s="691" customFormat="1" ht="15"/>
    <row r="11974" s="691" customFormat="1" ht="15"/>
    <row r="11975" s="691" customFormat="1" ht="15"/>
    <row r="11976" s="691" customFormat="1" ht="15"/>
    <row r="11977" s="691" customFormat="1" ht="15"/>
    <row r="11978" s="691" customFormat="1" ht="15"/>
    <row r="11979" s="691" customFormat="1" ht="15"/>
    <row r="11980" s="691" customFormat="1" ht="15"/>
    <row r="11981" s="691" customFormat="1" ht="15"/>
    <row r="11982" s="691" customFormat="1" ht="15"/>
    <row r="11983" s="691" customFormat="1" ht="15"/>
    <row r="11984" s="691" customFormat="1" ht="15"/>
    <row r="11985" s="691" customFormat="1" ht="15"/>
    <row r="11986" s="691" customFormat="1" ht="15"/>
    <row r="11987" s="691" customFormat="1" ht="15"/>
    <row r="11988" s="691" customFormat="1" ht="15"/>
    <row r="11989" s="691" customFormat="1" ht="15"/>
    <row r="11990" s="691" customFormat="1" ht="15"/>
    <row r="11991" s="691" customFormat="1" ht="15"/>
    <row r="11992" s="691" customFormat="1" ht="15"/>
    <row r="11993" s="691" customFormat="1" ht="15"/>
    <row r="11994" s="691" customFormat="1" ht="15"/>
    <row r="11995" s="691" customFormat="1" ht="15"/>
    <row r="11996" s="691" customFormat="1" ht="15"/>
    <row r="11997" s="691" customFormat="1" ht="15"/>
    <row r="11998" s="691" customFormat="1" ht="15"/>
    <row r="11999" s="691" customFormat="1" ht="15"/>
    <row r="12000" s="691" customFormat="1" ht="15"/>
    <row r="12001" s="691" customFormat="1" ht="15"/>
    <row r="12002" s="691" customFormat="1" ht="15"/>
    <row r="12003" s="691" customFormat="1" ht="15"/>
    <row r="12004" s="691" customFormat="1" ht="15"/>
    <row r="12005" s="691" customFormat="1" ht="15"/>
    <row r="12006" s="691" customFormat="1" ht="15"/>
    <row r="12007" s="691" customFormat="1" ht="15"/>
    <row r="12008" s="691" customFormat="1" ht="15"/>
    <row r="12009" s="691" customFormat="1" ht="15"/>
    <row r="12010" s="691" customFormat="1" ht="15"/>
    <row r="12011" s="691" customFormat="1" ht="15"/>
    <row r="12012" s="691" customFormat="1" ht="15"/>
    <row r="12013" s="691" customFormat="1" ht="15"/>
    <row r="12014" s="691" customFormat="1" ht="15"/>
    <row r="12015" s="691" customFormat="1" ht="15"/>
    <row r="12016" s="691" customFormat="1" ht="15"/>
    <row r="12017" s="691" customFormat="1" ht="15"/>
    <row r="12018" s="691" customFormat="1" ht="15"/>
    <row r="12019" s="691" customFormat="1" ht="15"/>
    <row r="12020" s="691" customFormat="1" ht="15"/>
    <row r="12021" s="691" customFormat="1" ht="15"/>
    <row r="12022" s="691" customFormat="1" ht="15"/>
    <row r="12023" s="691" customFormat="1" ht="15"/>
    <row r="12024" s="691" customFormat="1" ht="15"/>
    <row r="12025" s="691" customFormat="1" ht="15"/>
    <row r="12026" s="691" customFormat="1" ht="15"/>
    <row r="12027" s="691" customFormat="1" ht="15"/>
    <row r="12028" s="691" customFormat="1" ht="15"/>
    <row r="12029" s="691" customFormat="1" ht="15"/>
    <row r="12030" s="691" customFormat="1" ht="15"/>
    <row r="12031" s="691" customFormat="1" ht="15"/>
    <row r="12032" s="691" customFormat="1" ht="15"/>
    <row r="12033" s="691" customFormat="1" ht="15"/>
    <row r="12034" s="691" customFormat="1" ht="15"/>
    <row r="12035" s="691" customFormat="1" ht="15"/>
    <row r="12036" s="691" customFormat="1" ht="15"/>
    <row r="12037" s="691" customFormat="1" ht="15"/>
    <row r="12038" s="691" customFormat="1" ht="15"/>
    <row r="12039" s="691" customFormat="1" ht="15"/>
    <row r="12040" s="691" customFormat="1" ht="15"/>
    <row r="12041" s="691" customFormat="1" ht="15"/>
    <row r="12042" s="691" customFormat="1" ht="15"/>
    <row r="12043" s="691" customFormat="1" ht="15"/>
    <row r="12044" s="691" customFormat="1" ht="15"/>
    <row r="12045" s="691" customFormat="1" ht="15"/>
    <row r="12046" s="691" customFormat="1" ht="15"/>
    <row r="12047" s="691" customFormat="1" ht="15"/>
    <row r="12048" s="691" customFormat="1" ht="15"/>
    <row r="12049" s="691" customFormat="1" ht="15"/>
    <row r="12050" s="691" customFormat="1" ht="15"/>
    <row r="12051" s="691" customFormat="1" ht="15"/>
    <row r="12052" s="691" customFormat="1" ht="15"/>
    <row r="12053" s="691" customFormat="1" ht="15"/>
    <row r="12054" s="691" customFormat="1" ht="15"/>
    <row r="12055" s="691" customFormat="1" ht="15"/>
    <row r="12056" s="691" customFormat="1" ht="15"/>
    <row r="12057" s="691" customFormat="1" ht="15"/>
    <row r="12058" s="691" customFormat="1" ht="15"/>
    <row r="12059" s="691" customFormat="1" ht="15"/>
    <row r="12060" s="691" customFormat="1" ht="15"/>
    <row r="12061" s="691" customFormat="1" ht="15"/>
    <row r="12062" s="691" customFormat="1" ht="15"/>
    <row r="12063" s="691" customFormat="1" ht="15"/>
    <row r="12064" s="691" customFormat="1" ht="15"/>
    <row r="12065" s="691" customFormat="1" ht="15"/>
    <row r="12066" s="691" customFormat="1" ht="15"/>
    <row r="12067" s="691" customFormat="1" ht="15"/>
    <row r="12068" s="691" customFormat="1" ht="15"/>
    <row r="12069" s="691" customFormat="1" ht="15"/>
    <row r="12070" s="691" customFormat="1" ht="15"/>
    <row r="12071" s="691" customFormat="1" ht="15"/>
    <row r="12072" s="691" customFormat="1" ht="15"/>
    <row r="12073" s="691" customFormat="1" ht="15"/>
    <row r="12074" s="691" customFormat="1" ht="15"/>
    <row r="12075" s="691" customFormat="1" ht="15"/>
    <row r="12076" s="691" customFormat="1" ht="15"/>
    <row r="12077" s="691" customFormat="1" ht="15"/>
    <row r="12078" s="691" customFormat="1" ht="15"/>
    <row r="12079" s="691" customFormat="1" ht="15"/>
    <row r="12080" s="691" customFormat="1" ht="15"/>
    <row r="12081" s="691" customFormat="1" ht="15"/>
    <row r="12082" s="691" customFormat="1" ht="15"/>
    <row r="12083" s="691" customFormat="1" ht="15"/>
    <row r="12084" s="691" customFormat="1" ht="15"/>
    <row r="12085" s="691" customFormat="1" ht="15"/>
    <row r="12086" s="691" customFormat="1" ht="15"/>
    <row r="12087" s="691" customFormat="1" ht="15"/>
    <row r="12088" s="691" customFormat="1" ht="15"/>
    <row r="12089" s="691" customFormat="1" ht="15"/>
    <row r="12090" s="691" customFormat="1" ht="15"/>
    <row r="12091" s="691" customFormat="1" ht="15"/>
    <row r="12092" s="691" customFormat="1" ht="15"/>
    <row r="12093" s="691" customFormat="1" ht="15"/>
    <row r="12094" s="691" customFormat="1" ht="15"/>
    <row r="12095" s="691" customFormat="1" ht="15"/>
    <row r="12096" s="691" customFormat="1" ht="15"/>
    <row r="12097" s="691" customFormat="1" ht="15"/>
    <row r="12098" s="691" customFormat="1" ht="15"/>
    <row r="12099" s="691" customFormat="1" ht="15"/>
    <row r="12100" s="691" customFormat="1" ht="15"/>
    <row r="12101" s="691" customFormat="1" ht="15"/>
    <row r="12102" s="691" customFormat="1" ht="15"/>
    <row r="12103" s="691" customFormat="1" ht="15"/>
    <row r="12104" s="691" customFormat="1" ht="15"/>
    <row r="12105" s="691" customFormat="1" ht="15"/>
    <row r="12106" s="691" customFormat="1" ht="15"/>
    <row r="12107" s="691" customFormat="1" ht="15"/>
    <row r="12108" s="691" customFormat="1" ht="15"/>
    <row r="12109" s="691" customFormat="1" ht="15"/>
    <row r="12110" s="691" customFormat="1" ht="15"/>
    <row r="12111" s="691" customFormat="1" ht="15"/>
    <row r="12112" s="691" customFormat="1" ht="15"/>
    <row r="12113" s="691" customFormat="1" ht="15"/>
    <row r="12114" s="691" customFormat="1" ht="15"/>
    <row r="12115" s="691" customFormat="1" ht="15"/>
    <row r="12116" s="691" customFormat="1" ht="15"/>
    <row r="12117" s="691" customFormat="1" ht="15"/>
    <row r="12118" s="691" customFormat="1" ht="15"/>
    <row r="12119" s="691" customFormat="1" ht="15"/>
    <row r="12120" s="691" customFormat="1" ht="15"/>
    <row r="12121" s="691" customFormat="1" ht="15"/>
    <row r="12122" s="691" customFormat="1" ht="15"/>
    <row r="12123" s="691" customFormat="1" ht="15"/>
    <row r="12124" s="691" customFormat="1" ht="15"/>
    <row r="12125" s="691" customFormat="1" ht="15"/>
    <row r="12126" s="691" customFormat="1" ht="15"/>
    <row r="12127" s="691" customFormat="1" ht="15"/>
    <row r="12128" s="691" customFormat="1" ht="15"/>
    <row r="12129" s="691" customFormat="1" ht="15"/>
    <row r="12130" s="691" customFormat="1" ht="15"/>
    <row r="12131" s="691" customFormat="1" ht="15"/>
    <row r="12132" s="691" customFormat="1" ht="15"/>
    <row r="12133" s="691" customFormat="1" ht="15"/>
    <row r="12134" s="691" customFormat="1" ht="15"/>
    <row r="12135" s="691" customFormat="1" ht="15"/>
    <row r="12136" s="691" customFormat="1" ht="15"/>
    <row r="12137" s="691" customFormat="1" ht="15"/>
    <row r="12138" s="691" customFormat="1" ht="15"/>
    <row r="12139" s="691" customFormat="1" ht="15"/>
    <row r="12140" s="691" customFormat="1" ht="15"/>
    <row r="12141" s="691" customFormat="1" ht="15"/>
    <row r="12142" s="691" customFormat="1" ht="15"/>
    <row r="12143" s="691" customFormat="1" ht="15"/>
    <row r="12144" s="691" customFormat="1" ht="15"/>
    <row r="12145" s="691" customFormat="1" ht="15"/>
    <row r="12146" s="691" customFormat="1" ht="15"/>
    <row r="12147" s="691" customFormat="1" ht="15"/>
    <row r="12148" s="691" customFormat="1" ht="15"/>
    <row r="12149" s="691" customFormat="1" ht="15"/>
    <row r="12150" s="691" customFormat="1" ht="15"/>
    <row r="12151" s="691" customFormat="1" ht="15"/>
    <row r="12152" s="691" customFormat="1" ht="15"/>
    <row r="12153" s="691" customFormat="1" ht="15"/>
    <row r="12154" s="691" customFormat="1" ht="15"/>
    <row r="12155" s="691" customFormat="1" ht="15"/>
    <row r="12156" s="691" customFormat="1" ht="15"/>
    <row r="12157" s="691" customFormat="1" ht="15"/>
    <row r="12158" s="691" customFormat="1" ht="15"/>
    <row r="12159" s="691" customFormat="1" ht="15"/>
    <row r="12160" s="691" customFormat="1" ht="15"/>
    <row r="12161" s="691" customFormat="1" ht="15"/>
    <row r="12162" s="691" customFormat="1" ht="15"/>
    <row r="12163" s="691" customFormat="1" ht="15"/>
    <row r="12164" s="691" customFormat="1" ht="15"/>
    <row r="12165" s="691" customFormat="1" ht="15"/>
    <row r="12166" s="691" customFormat="1" ht="15"/>
    <row r="12167" s="691" customFormat="1" ht="15"/>
    <row r="12168" s="691" customFormat="1" ht="15"/>
    <row r="12169" s="691" customFormat="1" ht="15"/>
    <row r="12170" s="691" customFormat="1" ht="15"/>
    <row r="12171" s="691" customFormat="1" ht="15"/>
    <row r="12172" s="691" customFormat="1" ht="15"/>
    <row r="12173" s="691" customFormat="1" ht="15"/>
    <row r="12174" s="691" customFormat="1" ht="15"/>
    <row r="12175" s="691" customFormat="1" ht="15"/>
    <row r="12176" s="691" customFormat="1" ht="15"/>
    <row r="12177" s="691" customFormat="1" ht="15"/>
    <row r="12178" s="691" customFormat="1" ht="15"/>
    <row r="12179" s="691" customFormat="1" ht="15"/>
    <row r="12180" s="691" customFormat="1" ht="15"/>
    <row r="12181" s="691" customFormat="1" ht="15"/>
    <row r="12182" s="691" customFormat="1" ht="15"/>
    <row r="12183" s="691" customFormat="1" ht="15"/>
    <row r="12184" s="691" customFormat="1" ht="15"/>
    <row r="12185" s="691" customFormat="1" ht="15"/>
    <row r="12186" s="691" customFormat="1" ht="15"/>
    <row r="12187" s="691" customFormat="1" ht="15"/>
    <row r="12188" s="691" customFormat="1" ht="15"/>
    <row r="12189" s="691" customFormat="1" ht="15"/>
    <row r="12190" s="691" customFormat="1" ht="15"/>
    <row r="12191" s="691" customFormat="1" ht="15"/>
    <row r="12192" s="691" customFormat="1" ht="15"/>
    <row r="12193" s="691" customFormat="1" ht="15"/>
    <row r="12194" s="691" customFormat="1" ht="15"/>
    <row r="12195" s="691" customFormat="1" ht="15"/>
    <row r="12196" s="691" customFormat="1" ht="15"/>
    <row r="12197" s="691" customFormat="1" ht="15"/>
    <row r="12198" s="691" customFormat="1" ht="15"/>
    <row r="12199" s="691" customFormat="1" ht="15"/>
    <row r="12200" s="691" customFormat="1" ht="15"/>
    <row r="12201" s="691" customFormat="1" ht="15"/>
    <row r="12202" s="691" customFormat="1" ht="15"/>
    <row r="12203" s="691" customFormat="1" ht="15"/>
    <row r="12204" s="691" customFormat="1" ht="15"/>
    <row r="12205" s="691" customFormat="1" ht="15"/>
    <row r="12206" s="691" customFormat="1" ht="15"/>
    <row r="12207" s="691" customFormat="1" ht="15"/>
    <row r="12208" s="691" customFormat="1" ht="15"/>
    <row r="12209" s="691" customFormat="1" ht="15"/>
    <row r="12210" s="691" customFormat="1" ht="15"/>
    <row r="12211" s="691" customFormat="1" ht="15"/>
    <row r="12212" s="691" customFormat="1" ht="15"/>
    <row r="12213" s="691" customFormat="1" ht="15"/>
    <row r="12214" s="691" customFormat="1" ht="15"/>
    <row r="12215" s="691" customFormat="1" ht="15"/>
    <row r="12216" s="691" customFormat="1" ht="15"/>
    <row r="12217" s="691" customFormat="1" ht="15"/>
    <row r="12218" s="691" customFormat="1" ht="15"/>
    <row r="12219" s="691" customFormat="1" ht="15"/>
    <row r="12220" s="691" customFormat="1" ht="15"/>
    <row r="12221" s="691" customFormat="1" ht="15"/>
    <row r="12222" s="691" customFormat="1" ht="15"/>
    <row r="12223" s="691" customFormat="1" ht="15"/>
    <row r="12224" s="691" customFormat="1" ht="15"/>
    <row r="12225" s="691" customFormat="1" ht="15"/>
    <row r="12226" s="691" customFormat="1" ht="15"/>
    <row r="12227" s="691" customFormat="1" ht="15"/>
    <row r="12228" s="691" customFormat="1" ht="15"/>
    <row r="12229" s="691" customFormat="1" ht="15"/>
    <row r="12230" s="691" customFormat="1" ht="15"/>
    <row r="12231" s="691" customFormat="1" ht="15"/>
    <row r="12232" s="691" customFormat="1" ht="15"/>
    <row r="12233" s="691" customFormat="1" ht="15"/>
    <row r="12234" s="691" customFormat="1" ht="15"/>
    <row r="12235" s="691" customFormat="1" ht="15"/>
    <row r="12236" s="691" customFormat="1" ht="15"/>
    <row r="12237" s="691" customFormat="1" ht="15"/>
    <row r="12238" s="691" customFormat="1" ht="15"/>
    <row r="12239" s="691" customFormat="1" ht="15"/>
    <row r="12240" s="691" customFormat="1" ht="15"/>
    <row r="12241" s="691" customFormat="1" ht="15"/>
    <row r="12242" s="691" customFormat="1" ht="15"/>
    <row r="12243" s="691" customFormat="1" ht="15"/>
    <row r="12244" s="691" customFormat="1" ht="15"/>
    <row r="12245" s="691" customFormat="1" ht="15"/>
    <row r="12246" s="691" customFormat="1" ht="15"/>
    <row r="12247" s="691" customFormat="1" ht="15"/>
    <row r="12248" s="691" customFormat="1" ht="15"/>
    <row r="12249" s="691" customFormat="1" ht="15"/>
    <row r="12250" s="691" customFormat="1" ht="15"/>
    <row r="12251" s="691" customFormat="1" ht="15"/>
    <row r="12252" s="691" customFormat="1" ht="15"/>
    <row r="12253" s="691" customFormat="1" ht="15"/>
    <row r="12254" s="691" customFormat="1" ht="15"/>
    <row r="12255" s="691" customFormat="1" ht="15"/>
    <row r="12256" s="691" customFormat="1" ht="15"/>
    <row r="12257" s="691" customFormat="1" ht="15"/>
    <row r="12258" s="691" customFormat="1" ht="15"/>
    <row r="12259" s="691" customFormat="1" ht="15"/>
    <row r="12260" s="691" customFormat="1" ht="15"/>
    <row r="12261" s="691" customFormat="1" ht="15"/>
    <row r="12262" s="691" customFormat="1" ht="15"/>
    <row r="12263" s="691" customFormat="1" ht="15"/>
    <row r="12264" s="691" customFormat="1" ht="15"/>
    <row r="12265" s="691" customFormat="1" ht="15"/>
    <row r="12266" s="691" customFormat="1" ht="15"/>
    <row r="12267" s="691" customFormat="1" ht="15"/>
    <row r="12268" s="691" customFormat="1" ht="15"/>
    <row r="12269" s="691" customFormat="1" ht="15"/>
    <row r="12270" s="691" customFormat="1" ht="15"/>
    <row r="12271" s="691" customFormat="1" ht="15"/>
    <row r="12272" s="691" customFormat="1" ht="15"/>
    <row r="12273" s="691" customFormat="1" ht="15"/>
    <row r="12274" s="691" customFormat="1" ht="15"/>
    <row r="12275" s="691" customFormat="1" ht="15"/>
    <row r="12276" s="691" customFormat="1" ht="15"/>
    <row r="12277" s="691" customFormat="1" ht="15"/>
    <row r="12278" s="691" customFormat="1" ht="15"/>
    <row r="12279" s="691" customFormat="1" ht="15"/>
    <row r="12280" s="691" customFormat="1" ht="15"/>
    <row r="12281" s="691" customFormat="1" ht="15"/>
    <row r="12282" s="691" customFormat="1" ht="15"/>
    <row r="12283" s="691" customFormat="1" ht="15"/>
    <row r="12284" s="691" customFormat="1" ht="15"/>
    <row r="12285" s="691" customFormat="1" ht="15"/>
    <row r="12286" s="691" customFormat="1" ht="15"/>
    <row r="12287" s="691" customFormat="1" ht="15"/>
    <row r="12288" s="691" customFormat="1" ht="15"/>
    <row r="12289" s="691" customFormat="1" ht="15"/>
    <row r="12290" s="691" customFormat="1" ht="15"/>
    <row r="12291" s="691" customFormat="1" ht="15"/>
    <row r="12292" s="691" customFormat="1" ht="15"/>
    <row r="12293" s="691" customFormat="1" ht="15"/>
    <row r="12294" s="691" customFormat="1" ht="15"/>
    <row r="12295" s="691" customFormat="1" ht="15"/>
    <row r="12296" s="691" customFormat="1" ht="15"/>
    <row r="12297" s="691" customFormat="1" ht="15"/>
    <row r="12298" s="691" customFormat="1" ht="15"/>
    <row r="12299" s="691" customFormat="1" ht="15"/>
    <row r="12300" s="691" customFormat="1" ht="15"/>
    <row r="12301" s="691" customFormat="1" ht="15"/>
    <row r="12302" s="691" customFormat="1" ht="15"/>
    <row r="12303" s="691" customFormat="1" ht="15"/>
    <row r="12304" s="691" customFormat="1" ht="15"/>
    <row r="12305" s="691" customFormat="1" ht="15"/>
    <row r="12306" s="691" customFormat="1" ht="15"/>
    <row r="12307" s="691" customFormat="1" ht="15"/>
    <row r="12308" s="691" customFormat="1" ht="15"/>
    <row r="12309" s="691" customFormat="1" ht="15"/>
    <row r="12310" s="691" customFormat="1" ht="15"/>
    <row r="12311" s="691" customFormat="1" ht="15"/>
    <row r="12312" s="691" customFormat="1" ht="15"/>
    <row r="12313" s="691" customFormat="1" ht="15"/>
    <row r="12314" s="691" customFormat="1" ht="15"/>
    <row r="12315" s="691" customFormat="1" ht="15"/>
    <row r="12316" s="691" customFormat="1" ht="15"/>
    <row r="12317" s="691" customFormat="1" ht="15"/>
    <row r="12318" s="691" customFormat="1" ht="15"/>
    <row r="12319" s="691" customFormat="1" ht="15"/>
    <row r="12320" s="691" customFormat="1" ht="15"/>
    <row r="12321" s="691" customFormat="1" ht="15"/>
    <row r="12322" s="691" customFormat="1" ht="15"/>
    <row r="12323" s="691" customFormat="1" ht="15"/>
    <row r="12324" s="691" customFormat="1" ht="15"/>
    <row r="12325" s="691" customFormat="1" ht="15"/>
    <row r="12326" s="691" customFormat="1" ht="15"/>
    <row r="12327" s="691" customFormat="1" ht="15"/>
    <row r="12328" s="691" customFormat="1" ht="15"/>
    <row r="12329" s="691" customFormat="1" ht="15"/>
    <row r="12330" s="691" customFormat="1" ht="15"/>
    <row r="12331" s="691" customFormat="1" ht="15"/>
    <row r="12332" s="691" customFormat="1" ht="15"/>
    <row r="12333" s="691" customFormat="1" ht="15"/>
    <row r="12334" s="691" customFormat="1" ht="15"/>
    <row r="12335" s="691" customFormat="1" ht="15"/>
    <row r="12336" s="691" customFormat="1" ht="15"/>
    <row r="12337" s="691" customFormat="1" ht="15"/>
    <row r="12338" s="691" customFormat="1" ht="15"/>
    <row r="12339" s="691" customFormat="1" ht="15"/>
    <row r="12340" s="691" customFormat="1" ht="15"/>
    <row r="12341" s="691" customFormat="1" ht="15"/>
    <row r="12342" s="691" customFormat="1" ht="15"/>
    <row r="12343" s="691" customFormat="1" ht="15"/>
    <row r="12344" s="691" customFormat="1" ht="15"/>
    <row r="12345" s="691" customFormat="1" ht="15"/>
    <row r="12346" s="691" customFormat="1" ht="15"/>
    <row r="12347" s="691" customFormat="1" ht="15"/>
    <row r="12348" s="691" customFormat="1" ht="15"/>
    <row r="12349" s="691" customFormat="1" ht="15"/>
    <row r="12350" s="691" customFormat="1" ht="15"/>
    <row r="12351" s="691" customFormat="1" ht="15"/>
    <row r="12352" s="691" customFormat="1" ht="15"/>
    <row r="12353" s="691" customFormat="1" ht="15"/>
    <row r="12354" s="691" customFormat="1" ht="15"/>
    <row r="12355" s="691" customFormat="1" ht="15"/>
    <row r="12356" s="691" customFormat="1" ht="15"/>
    <row r="12357" s="691" customFormat="1" ht="15"/>
    <row r="12358" s="691" customFormat="1" ht="15"/>
    <row r="12359" s="691" customFormat="1" ht="15"/>
    <row r="12360" s="691" customFormat="1" ht="15"/>
    <row r="12361" s="691" customFormat="1" ht="15"/>
    <row r="12362" s="691" customFormat="1" ht="15"/>
    <row r="12363" s="691" customFormat="1" ht="15"/>
    <row r="12364" s="691" customFormat="1" ht="15"/>
    <row r="12365" s="691" customFormat="1" ht="15"/>
    <row r="12366" s="691" customFormat="1" ht="15"/>
    <row r="12367" s="691" customFormat="1" ht="15"/>
    <row r="12368" s="691" customFormat="1" ht="15"/>
    <row r="12369" s="691" customFormat="1" ht="15"/>
    <row r="12370" s="691" customFormat="1" ht="15"/>
    <row r="12371" s="691" customFormat="1" ht="15"/>
    <row r="12372" s="691" customFormat="1" ht="15"/>
    <row r="12373" s="691" customFormat="1" ht="15"/>
    <row r="12374" s="691" customFormat="1" ht="15"/>
    <row r="12375" s="691" customFormat="1" ht="15"/>
    <row r="12376" s="691" customFormat="1" ht="15"/>
    <row r="12377" s="691" customFormat="1" ht="15"/>
    <row r="12378" s="691" customFormat="1" ht="15"/>
    <row r="12379" s="691" customFormat="1" ht="15"/>
    <row r="12380" s="691" customFormat="1" ht="15"/>
    <row r="12381" s="691" customFormat="1" ht="15"/>
    <row r="12382" s="691" customFormat="1" ht="15"/>
    <row r="12383" s="691" customFormat="1" ht="15"/>
    <row r="12384" s="691" customFormat="1" ht="15"/>
    <row r="12385" s="691" customFormat="1" ht="15"/>
    <row r="12386" s="691" customFormat="1" ht="15"/>
    <row r="12387" s="691" customFormat="1" ht="15"/>
    <row r="12388" s="691" customFormat="1" ht="15"/>
    <row r="12389" s="691" customFormat="1" ht="15"/>
    <row r="12390" s="691" customFormat="1" ht="15"/>
    <row r="12391" s="691" customFormat="1" ht="15"/>
    <row r="12392" s="691" customFormat="1" ht="15"/>
    <row r="12393" s="691" customFormat="1" ht="15"/>
    <row r="12394" s="691" customFormat="1" ht="15"/>
    <row r="12395" s="691" customFormat="1" ht="15"/>
    <row r="12396" s="691" customFormat="1" ht="15"/>
    <row r="12397" s="691" customFormat="1" ht="15"/>
    <row r="12398" s="691" customFormat="1" ht="15"/>
    <row r="12399" s="691" customFormat="1" ht="15"/>
    <row r="12400" s="691" customFormat="1" ht="15"/>
    <row r="12401" s="691" customFormat="1" ht="15"/>
    <row r="12402" s="691" customFormat="1" ht="15"/>
    <row r="12403" s="691" customFormat="1" ht="15"/>
    <row r="12404" s="691" customFormat="1" ht="15"/>
    <row r="12405" s="691" customFormat="1" ht="15"/>
    <row r="12406" s="691" customFormat="1" ht="15"/>
    <row r="12407" s="691" customFormat="1" ht="15"/>
    <row r="12408" s="691" customFormat="1" ht="15"/>
    <row r="12409" s="691" customFormat="1" ht="15"/>
    <row r="12410" s="691" customFormat="1" ht="15"/>
    <row r="12411" s="691" customFormat="1" ht="15"/>
    <row r="12412" s="691" customFormat="1" ht="15"/>
    <row r="12413" s="691" customFormat="1" ht="15"/>
    <row r="12414" s="691" customFormat="1" ht="15"/>
    <row r="12415" s="691" customFormat="1" ht="15"/>
    <row r="12416" s="691" customFormat="1" ht="15"/>
    <row r="12417" s="691" customFormat="1" ht="15"/>
    <row r="12418" s="691" customFormat="1" ht="15"/>
    <row r="12419" s="691" customFormat="1" ht="15"/>
    <row r="12420" s="691" customFormat="1" ht="15"/>
    <row r="12421" s="691" customFormat="1" ht="15"/>
    <row r="12422" s="691" customFormat="1" ht="15"/>
    <row r="12423" s="691" customFormat="1" ht="15"/>
    <row r="12424" s="691" customFormat="1" ht="15"/>
    <row r="12425" s="691" customFormat="1" ht="15"/>
    <row r="12426" s="691" customFormat="1" ht="15"/>
    <row r="12427" s="691" customFormat="1" ht="15"/>
    <row r="12428" s="691" customFormat="1" ht="15"/>
    <row r="12429" s="691" customFormat="1" ht="15"/>
    <row r="12430" s="691" customFormat="1" ht="15"/>
    <row r="12431" s="691" customFormat="1" ht="15"/>
    <row r="12432" s="691" customFormat="1" ht="15"/>
    <row r="12433" s="691" customFormat="1" ht="15"/>
    <row r="12434" s="691" customFormat="1" ht="15"/>
    <row r="12435" s="691" customFormat="1" ht="15"/>
    <row r="12436" s="691" customFormat="1" ht="15"/>
    <row r="12437" s="691" customFormat="1" ht="15"/>
    <row r="12438" s="691" customFormat="1" ht="15"/>
    <row r="12439" s="691" customFormat="1" ht="15"/>
    <row r="12440" s="691" customFormat="1" ht="15"/>
    <row r="12441" s="691" customFormat="1" ht="15"/>
    <row r="12442" s="691" customFormat="1" ht="15"/>
    <row r="12443" s="691" customFormat="1" ht="15"/>
    <row r="12444" s="691" customFormat="1" ht="15"/>
    <row r="12445" s="691" customFormat="1" ht="15"/>
    <row r="12446" s="691" customFormat="1" ht="15"/>
    <row r="12447" s="691" customFormat="1" ht="15"/>
    <row r="12448" s="691" customFormat="1" ht="15"/>
    <row r="12449" s="691" customFormat="1" ht="15"/>
    <row r="12450" s="691" customFormat="1" ht="15"/>
    <row r="12451" s="691" customFormat="1" ht="15"/>
    <row r="12452" s="691" customFormat="1" ht="15"/>
    <row r="12453" s="691" customFormat="1" ht="15"/>
    <row r="12454" s="691" customFormat="1" ht="15"/>
    <row r="12455" s="691" customFormat="1" ht="15"/>
    <row r="12456" s="691" customFormat="1" ht="15"/>
    <row r="12457" s="691" customFormat="1" ht="15"/>
    <row r="12458" s="691" customFormat="1" ht="15"/>
    <row r="12459" s="691" customFormat="1" ht="15"/>
    <row r="12460" s="691" customFormat="1" ht="15"/>
    <row r="12461" s="691" customFormat="1" ht="15"/>
    <row r="12462" s="691" customFormat="1" ht="15"/>
    <row r="12463" s="691" customFormat="1" ht="15"/>
    <row r="12464" s="691" customFormat="1" ht="15"/>
    <row r="12465" s="691" customFormat="1" ht="15"/>
    <row r="12466" s="691" customFormat="1" ht="15"/>
    <row r="12467" s="691" customFormat="1" ht="15"/>
    <row r="12468" s="691" customFormat="1" ht="15"/>
    <row r="12469" s="691" customFormat="1" ht="15"/>
    <row r="12470" s="691" customFormat="1" ht="15"/>
    <row r="12471" s="691" customFormat="1" ht="15"/>
    <row r="12472" s="691" customFormat="1" ht="15"/>
    <row r="12473" s="691" customFormat="1" ht="15"/>
    <row r="12474" s="691" customFormat="1" ht="15"/>
    <row r="12475" s="691" customFormat="1" ht="15"/>
    <row r="12476" s="691" customFormat="1" ht="15"/>
    <row r="12477" s="691" customFormat="1" ht="15"/>
    <row r="12478" s="691" customFormat="1" ht="15"/>
    <row r="12479" s="691" customFormat="1" ht="15"/>
    <row r="12480" s="691" customFormat="1" ht="15"/>
    <row r="12481" s="691" customFormat="1" ht="15"/>
    <row r="12482" s="691" customFormat="1" ht="15"/>
    <row r="12483" s="691" customFormat="1" ht="15"/>
    <row r="12484" s="691" customFormat="1" ht="15"/>
    <row r="12485" s="691" customFormat="1" ht="15"/>
    <row r="12486" s="691" customFormat="1" ht="15"/>
    <row r="12487" s="691" customFormat="1" ht="15"/>
    <row r="12488" s="691" customFormat="1" ht="15"/>
    <row r="12489" s="691" customFormat="1" ht="15"/>
    <row r="12490" s="691" customFormat="1" ht="15"/>
    <row r="12491" s="691" customFormat="1" ht="15"/>
    <row r="12492" s="691" customFormat="1" ht="15"/>
    <row r="12493" s="691" customFormat="1" ht="15"/>
    <row r="12494" s="691" customFormat="1" ht="15"/>
    <row r="12495" s="691" customFormat="1" ht="15"/>
    <row r="12496" s="691" customFormat="1" ht="15"/>
    <row r="12497" s="691" customFormat="1" ht="15"/>
    <row r="12498" s="691" customFormat="1" ht="15"/>
    <row r="12499" s="691" customFormat="1" ht="15"/>
    <row r="12500" s="691" customFormat="1" ht="15"/>
    <row r="12501" s="691" customFormat="1" ht="15"/>
    <row r="12502" s="691" customFormat="1" ht="15"/>
    <row r="12503" s="691" customFormat="1" ht="15"/>
    <row r="12504" s="691" customFormat="1" ht="15"/>
    <row r="12505" s="691" customFormat="1" ht="15"/>
    <row r="12506" s="691" customFormat="1" ht="15"/>
    <row r="12507" s="691" customFormat="1" ht="15"/>
    <row r="12508" s="691" customFormat="1" ht="15"/>
    <row r="12509" s="691" customFormat="1" ht="15"/>
    <row r="12510" s="691" customFormat="1" ht="15"/>
    <row r="12511" s="691" customFormat="1" ht="15"/>
    <row r="12512" s="691" customFormat="1" ht="15"/>
    <row r="12513" s="691" customFormat="1" ht="15"/>
    <row r="12514" s="691" customFormat="1" ht="15"/>
    <row r="12515" s="691" customFormat="1" ht="15"/>
    <row r="12516" s="691" customFormat="1" ht="15"/>
    <row r="12517" s="691" customFormat="1" ht="15"/>
    <row r="12518" s="691" customFormat="1" ht="15"/>
    <row r="12519" s="691" customFormat="1" ht="15"/>
    <row r="12520" s="691" customFormat="1" ht="15"/>
    <row r="12521" s="691" customFormat="1" ht="15"/>
    <row r="12522" s="691" customFormat="1" ht="15"/>
    <row r="12523" s="691" customFormat="1" ht="15"/>
    <row r="12524" s="691" customFormat="1" ht="15"/>
    <row r="12525" s="691" customFormat="1" ht="15"/>
    <row r="12526" s="691" customFormat="1" ht="15"/>
    <row r="12527" s="691" customFormat="1" ht="15"/>
    <row r="12528" s="691" customFormat="1" ht="15"/>
    <row r="12529" s="691" customFormat="1" ht="15"/>
    <row r="12530" s="691" customFormat="1" ht="15"/>
    <row r="12531" s="691" customFormat="1" ht="15"/>
    <row r="12532" s="691" customFormat="1" ht="15"/>
    <row r="12533" s="691" customFormat="1" ht="15"/>
    <row r="12534" s="691" customFormat="1" ht="15"/>
    <row r="12535" s="691" customFormat="1" ht="15"/>
    <row r="12536" s="691" customFormat="1" ht="15"/>
    <row r="12537" s="691" customFormat="1" ht="15"/>
    <row r="12538" s="691" customFormat="1" ht="15"/>
    <row r="12539" s="691" customFormat="1" ht="15"/>
    <row r="12540" s="691" customFormat="1" ht="15"/>
    <row r="12541" s="691" customFormat="1" ht="15"/>
    <row r="12542" s="691" customFormat="1" ht="15"/>
    <row r="12543" s="691" customFormat="1" ht="15"/>
    <row r="12544" s="691" customFormat="1" ht="15"/>
    <row r="12545" s="691" customFormat="1" ht="15"/>
    <row r="12546" s="691" customFormat="1" ht="15"/>
    <row r="12547" s="691" customFormat="1" ht="15"/>
    <row r="12548" s="691" customFormat="1" ht="15"/>
    <row r="12549" s="691" customFormat="1" ht="15"/>
    <row r="12550" s="691" customFormat="1" ht="15"/>
    <row r="12551" s="691" customFormat="1" ht="15"/>
    <row r="12552" s="691" customFormat="1" ht="15"/>
    <row r="12553" s="691" customFormat="1" ht="15"/>
    <row r="12554" s="691" customFormat="1" ht="15"/>
    <row r="12555" s="691" customFormat="1" ht="15"/>
    <row r="12556" s="691" customFormat="1" ht="15"/>
    <row r="12557" s="691" customFormat="1" ht="15"/>
    <row r="12558" s="691" customFormat="1" ht="15"/>
    <row r="12559" s="691" customFormat="1" ht="15"/>
    <row r="12560" s="691" customFormat="1" ht="15"/>
    <row r="12561" s="691" customFormat="1" ht="15"/>
    <row r="12562" s="691" customFormat="1" ht="15"/>
    <row r="12563" s="691" customFormat="1" ht="15"/>
    <row r="12564" s="691" customFormat="1" ht="15"/>
    <row r="12565" s="691" customFormat="1" ht="15"/>
    <row r="12566" s="691" customFormat="1" ht="15"/>
    <row r="12567" s="691" customFormat="1" ht="15"/>
    <row r="12568" s="691" customFormat="1" ht="15"/>
    <row r="12569" s="691" customFormat="1" ht="15"/>
    <row r="12570" s="691" customFormat="1" ht="15"/>
    <row r="12571" s="691" customFormat="1" ht="15"/>
    <row r="12572" s="691" customFormat="1" ht="15"/>
    <row r="12573" s="691" customFormat="1" ht="15"/>
    <row r="12574" s="691" customFormat="1" ht="15"/>
    <row r="12575" s="691" customFormat="1" ht="15"/>
    <row r="12576" s="691" customFormat="1" ht="15"/>
    <row r="12577" s="691" customFormat="1" ht="15"/>
    <row r="12578" s="691" customFormat="1" ht="15"/>
    <row r="12579" s="691" customFormat="1" ht="15"/>
    <row r="12580" s="691" customFormat="1" ht="15"/>
    <row r="12581" s="691" customFormat="1" ht="15"/>
    <row r="12582" s="691" customFormat="1" ht="15"/>
    <row r="12583" s="691" customFormat="1" ht="15"/>
    <row r="12584" s="691" customFormat="1" ht="15"/>
    <row r="12585" s="691" customFormat="1" ht="15"/>
    <row r="12586" s="691" customFormat="1" ht="15"/>
    <row r="12587" s="691" customFormat="1" ht="15"/>
    <row r="12588" s="691" customFormat="1" ht="15"/>
    <row r="12589" s="691" customFormat="1" ht="15"/>
    <row r="12590" s="691" customFormat="1" ht="15"/>
    <row r="12591" s="691" customFormat="1" ht="15"/>
    <row r="12592" s="691" customFormat="1" ht="15"/>
    <row r="12593" s="691" customFormat="1" ht="15"/>
    <row r="12594" s="691" customFormat="1" ht="15"/>
    <row r="12595" s="691" customFormat="1" ht="15"/>
    <row r="12596" s="691" customFormat="1" ht="15"/>
    <row r="12597" s="691" customFormat="1" ht="15"/>
    <row r="12598" s="691" customFormat="1" ht="15"/>
    <row r="12599" s="691" customFormat="1" ht="15"/>
    <row r="12600" s="691" customFormat="1" ht="15"/>
    <row r="12601" s="691" customFormat="1" ht="15"/>
    <row r="12602" s="691" customFormat="1" ht="15"/>
    <row r="12603" s="691" customFormat="1" ht="15"/>
    <row r="12604" s="691" customFormat="1" ht="15"/>
    <row r="12605" s="691" customFormat="1" ht="15"/>
    <row r="12606" s="691" customFormat="1" ht="15"/>
    <row r="12607" s="691" customFormat="1" ht="15"/>
    <row r="12608" s="691" customFormat="1" ht="15"/>
    <row r="12609" s="691" customFormat="1" ht="15"/>
    <row r="12610" s="691" customFormat="1" ht="15"/>
    <row r="12611" s="691" customFormat="1" ht="15"/>
    <row r="12612" s="691" customFormat="1" ht="15"/>
    <row r="12613" s="691" customFormat="1" ht="15"/>
    <row r="12614" s="691" customFormat="1" ht="15"/>
    <row r="12615" s="691" customFormat="1" ht="15"/>
    <row r="12616" s="691" customFormat="1" ht="15"/>
    <row r="12617" s="691" customFormat="1" ht="15"/>
    <row r="12618" s="691" customFormat="1" ht="15"/>
    <row r="12619" s="691" customFormat="1" ht="15"/>
    <row r="12620" s="691" customFormat="1" ht="15"/>
    <row r="12621" s="691" customFormat="1" ht="15"/>
    <row r="12622" s="691" customFormat="1" ht="15"/>
    <row r="12623" s="691" customFormat="1" ht="15"/>
    <row r="12624" s="691" customFormat="1" ht="15"/>
    <row r="12625" s="691" customFormat="1" ht="15"/>
    <row r="12626" s="691" customFormat="1" ht="15"/>
    <row r="12627" s="691" customFormat="1" ht="15"/>
    <row r="12628" s="691" customFormat="1" ht="15"/>
    <row r="12629" s="691" customFormat="1" ht="15"/>
    <row r="12630" s="691" customFormat="1" ht="15"/>
    <row r="12631" s="691" customFormat="1" ht="15"/>
    <row r="12632" s="691" customFormat="1" ht="15"/>
    <row r="12633" s="691" customFormat="1" ht="15"/>
    <row r="12634" s="691" customFormat="1" ht="15"/>
    <row r="12635" s="691" customFormat="1" ht="15"/>
    <row r="12636" s="691" customFormat="1" ht="15"/>
    <row r="12637" s="691" customFormat="1" ht="15"/>
    <row r="12638" s="691" customFormat="1" ht="15"/>
    <row r="12639" s="691" customFormat="1" ht="15"/>
    <row r="12640" s="691" customFormat="1" ht="15"/>
    <row r="12641" s="691" customFormat="1" ht="15"/>
    <row r="12642" s="691" customFormat="1" ht="15"/>
    <row r="12643" s="691" customFormat="1" ht="15"/>
    <row r="12644" s="691" customFormat="1" ht="15"/>
    <row r="12645" s="691" customFormat="1" ht="15"/>
    <row r="12646" s="691" customFormat="1" ht="15"/>
    <row r="12647" s="691" customFormat="1" ht="15"/>
    <row r="12648" s="691" customFormat="1" ht="15"/>
    <row r="12649" s="691" customFormat="1" ht="15"/>
    <row r="12650" s="691" customFormat="1" ht="15"/>
    <row r="12651" s="691" customFormat="1" ht="15"/>
    <row r="12652" s="691" customFormat="1" ht="15"/>
    <row r="12653" s="691" customFormat="1" ht="15"/>
    <row r="12654" s="691" customFormat="1" ht="15"/>
    <row r="12655" s="691" customFormat="1" ht="15"/>
    <row r="12656" s="691" customFormat="1" ht="15"/>
    <row r="12657" s="691" customFormat="1" ht="15"/>
    <row r="12658" s="691" customFormat="1" ht="15"/>
    <row r="12659" s="691" customFormat="1" ht="15"/>
    <row r="12660" s="691" customFormat="1" ht="15"/>
    <row r="12661" s="691" customFormat="1" ht="15"/>
    <row r="12662" s="691" customFormat="1" ht="15"/>
    <row r="12663" s="691" customFormat="1" ht="15"/>
    <row r="12664" s="691" customFormat="1" ht="15"/>
    <row r="12665" s="691" customFormat="1" ht="15"/>
    <row r="12666" s="691" customFormat="1" ht="15"/>
    <row r="12667" s="691" customFormat="1" ht="15"/>
    <row r="12668" s="691" customFormat="1" ht="15"/>
    <row r="12669" s="691" customFormat="1" ht="15"/>
    <row r="12670" s="691" customFormat="1" ht="15"/>
    <row r="12671" s="691" customFormat="1" ht="15"/>
    <row r="12672" s="691" customFormat="1" ht="15"/>
    <row r="12673" s="691" customFormat="1" ht="15"/>
    <row r="12674" s="691" customFormat="1" ht="15"/>
    <row r="12675" s="691" customFormat="1" ht="15"/>
    <row r="12676" s="691" customFormat="1" ht="15"/>
    <row r="12677" s="691" customFormat="1" ht="15"/>
    <row r="12678" s="691" customFormat="1" ht="15"/>
    <row r="12679" s="691" customFormat="1" ht="15"/>
    <row r="12680" s="691" customFormat="1" ht="15"/>
    <row r="12681" s="691" customFormat="1" ht="15"/>
    <row r="12682" s="691" customFormat="1" ht="15"/>
    <row r="12683" s="691" customFormat="1" ht="15"/>
    <row r="12684" s="691" customFormat="1" ht="15"/>
    <row r="12685" s="691" customFormat="1" ht="15"/>
    <row r="12686" s="691" customFormat="1" ht="15"/>
    <row r="12687" s="691" customFormat="1" ht="15"/>
    <row r="12688" s="691" customFormat="1" ht="15"/>
    <row r="12689" s="691" customFormat="1" ht="15"/>
    <row r="12690" s="691" customFormat="1" ht="15"/>
    <row r="12691" s="691" customFormat="1" ht="15"/>
    <row r="12692" s="691" customFormat="1" ht="15"/>
    <row r="12693" s="691" customFormat="1" ht="15"/>
    <row r="12694" s="691" customFormat="1" ht="15"/>
    <row r="12695" s="691" customFormat="1" ht="15"/>
    <row r="12696" s="691" customFormat="1" ht="15"/>
    <row r="12697" s="691" customFormat="1" ht="15"/>
    <row r="12698" s="691" customFormat="1" ht="15"/>
    <row r="12699" s="691" customFormat="1" ht="15"/>
    <row r="12700" s="691" customFormat="1" ht="15"/>
    <row r="12701" s="691" customFormat="1" ht="15"/>
    <row r="12702" s="691" customFormat="1" ht="15"/>
    <row r="12703" s="691" customFormat="1" ht="15"/>
    <row r="12704" s="691" customFormat="1" ht="15"/>
    <row r="12705" s="691" customFormat="1" ht="15"/>
    <row r="12706" s="691" customFormat="1" ht="15"/>
    <row r="12707" s="691" customFormat="1" ht="15"/>
    <row r="12708" s="691" customFormat="1" ht="15"/>
    <row r="12709" s="691" customFormat="1" ht="15"/>
    <row r="12710" s="691" customFormat="1" ht="15"/>
    <row r="12711" s="691" customFormat="1" ht="15"/>
    <row r="12712" s="691" customFormat="1" ht="15"/>
    <row r="12713" s="691" customFormat="1" ht="15"/>
    <row r="12714" s="691" customFormat="1" ht="15"/>
    <row r="12715" s="691" customFormat="1" ht="15"/>
    <row r="12716" s="691" customFormat="1" ht="15"/>
    <row r="12717" s="691" customFormat="1" ht="15"/>
    <row r="12718" s="691" customFormat="1" ht="15"/>
    <row r="12719" s="691" customFormat="1" ht="15"/>
    <row r="12720" s="691" customFormat="1" ht="15"/>
    <row r="12721" s="691" customFormat="1" ht="15"/>
    <row r="12722" s="691" customFormat="1" ht="15"/>
    <row r="12723" s="691" customFormat="1" ht="15"/>
    <row r="12724" s="691" customFormat="1" ht="15"/>
    <row r="12725" s="691" customFormat="1" ht="15"/>
    <row r="12726" s="691" customFormat="1" ht="15"/>
    <row r="12727" s="691" customFormat="1" ht="15"/>
    <row r="12728" s="691" customFormat="1" ht="15"/>
    <row r="12729" s="691" customFormat="1" ht="15"/>
    <row r="12730" s="691" customFormat="1" ht="15"/>
    <row r="12731" s="691" customFormat="1" ht="15"/>
    <row r="12732" s="691" customFormat="1" ht="15"/>
    <row r="12733" s="691" customFormat="1" ht="15"/>
    <row r="12734" s="691" customFormat="1" ht="15"/>
    <row r="12735" s="691" customFormat="1" ht="15"/>
    <row r="12736" s="691" customFormat="1" ht="15"/>
    <row r="12737" s="691" customFormat="1" ht="15"/>
    <row r="12738" s="691" customFormat="1" ht="15"/>
    <row r="12739" s="691" customFormat="1" ht="15"/>
    <row r="12740" s="691" customFormat="1" ht="15"/>
    <row r="12741" s="691" customFormat="1" ht="15"/>
    <row r="12742" s="691" customFormat="1" ht="15"/>
    <row r="12743" s="691" customFormat="1" ht="15"/>
    <row r="12744" s="691" customFormat="1" ht="15"/>
    <row r="12745" s="691" customFormat="1" ht="15"/>
    <row r="12746" s="691" customFormat="1" ht="15"/>
    <row r="12747" s="691" customFormat="1" ht="15"/>
    <row r="12748" s="691" customFormat="1" ht="15"/>
    <row r="12749" s="691" customFormat="1" ht="15"/>
    <row r="12750" s="691" customFormat="1" ht="15"/>
    <row r="12751" s="691" customFormat="1" ht="15"/>
    <row r="12752" s="691" customFormat="1" ht="15"/>
    <row r="12753" s="691" customFormat="1" ht="15"/>
    <row r="12754" s="691" customFormat="1" ht="15"/>
    <row r="12755" s="691" customFormat="1" ht="15"/>
    <row r="12756" s="691" customFormat="1" ht="15"/>
    <row r="12757" s="691" customFormat="1" ht="15"/>
    <row r="12758" s="691" customFormat="1" ht="15"/>
    <row r="12759" s="691" customFormat="1" ht="15"/>
    <row r="12760" s="691" customFormat="1" ht="15"/>
    <row r="12761" s="691" customFormat="1" ht="15"/>
    <row r="12762" s="691" customFormat="1" ht="15"/>
    <row r="12763" s="691" customFormat="1" ht="15"/>
    <row r="12764" s="691" customFormat="1" ht="15"/>
    <row r="12765" s="691" customFormat="1" ht="15"/>
    <row r="12766" s="691" customFormat="1" ht="15"/>
    <row r="12767" s="691" customFormat="1" ht="15"/>
    <row r="12768" s="691" customFormat="1" ht="15"/>
    <row r="12769" s="691" customFormat="1" ht="15"/>
    <row r="12770" s="691" customFormat="1" ht="15"/>
    <row r="12771" s="691" customFormat="1" ht="15"/>
    <row r="12772" s="691" customFormat="1" ht="15"/>
    <row r="12773" s="691" customFormat="1" ht="15"/>
    <row r="12774" s="691" customFormat="1" ht="15"/>
    <row r="12775" s="691" customFormat="1" ht="15"/>
    <row r="12776" s="691" customFormat="1" ht="15"/>
    <row r="12777" s="691" customFormat="1" ht="15"/>
    <row r="12778" s="691" customFormat="1" ht="15"/>
    <row r="12779" s="691" customFormat="1" ht="15"/>
    <row r="12780" s="691" customFormat="1" ht="15"/>
    <row r="12781" s="691" customFormat="1" ht="15"/>
    <row r="12782" s="691" customFormat="1" ht="15"/>
    <row r="12783" s="691" customFormat="1" ht="15"/>
    <row r="12784" s="691" customFormat="1" ht="15"/>
    <row r="12785" s="691" customFormat="1" ht="15"/>
    <row r="12786" s="691" customFormat="1" ht="15"/>
    <row r="12787" s="691" customFormat="1" ht="15"/>
    <row r="12788" s="691" customFormat="1" ht="15"/>
    <row r="12789" s="691" customFormat="1" ht="15"/>
    <row r="12790" s="691" customFormat="1" ht="15"/>
    <row r="12791" s="691" customFormat="1" ht="15"/>
    <row r="12792" s="691" customFormat="1" ht="15"/>
    <row r="12793" s="691" customFormat="1" ht="15"/>
    <row r="12794" s="691" customFormat="1" ht="15"/>
    <row r="12795" s="691" customFormat="1" ht="15"/>
    <row r="12796" s="691" customFormat="1" ht="15"/>
    <row r="12797" s="691" customFormat="1" ht="15"/>
    <row r="12798" s="691" customFormat="1" ht="15"/>
    <row r="12799" s="691" customFormat="1" ht="15"/>
    <row r="12800" s="691" customFormat="1" ht="15"/>
    <row r="12801" s="691" customFormat="1" ht="15"/>
    <row r="12802" s="691" customFormat="1" ht="15"/>
    <row r="12803" s="691" customFormat="1" ht="15"/>
    <row r="12804" s="691" customFormat="1" ht="15"/>
    <row r="12805" s="691" customFormat="1" ht="15"/>
    <row r="12806" s="691" customFormat="1" ht="15"/>
    <row r="12807" s="691" customFormat="1" ht="15"/>
    <row r="12808" s="691" customFormat="1" ht="15"/>
    <row r="12809" s="691" customFormat="1" ht="15"/>
    <row r="12810" s="691" customFormat="1" ht="15"/>
    <row r="12811" s="691" customFormat="1" ht="15"/>
    <row r="12812" s="691" customFormat="1" ht="15"/>
    <row r="12813" s="691" customFormat="1" ht="15"/>
    <row r="12814" s="691" customFormat="1" ht="15"/>
    <row r="12815" s="691" customFormat="1" ht="15"/>
    <row r="12816" s="691" customFormat="1" ht="15"/>
    <row r="12817" s="691" customFormat="1" ht="15"/>
    <row r="12818" s="691" customFormat="1" ht="15"/>
    <row r="12819" s="691" customFormat="1" ht="15"/>
    <row r="12820" s="691" customFormat="1" ht="15"/>
    <row r="12821" s="691" customFormat="1" ht="15"/>
    <row r="12822" s="691" customFormat="1" ht="15"/>
    <row r="12823" s="691" customFormat="1" ht="15"/>
    <row r="12824" s="691" customFormat="1" ht="15"/>
    <row r="12825" s="691" customFormat="1" ht="15"/>
    <row r="12826" s="691" customFormat="1" ht="15"/>
    <row r="12827" s="691" customFormat="1" ht="15"/>
    <row r="12828" s="691" customFormat="1" ht="15"/>
    <row r="12829" s="691" customFormat="1" ht="15"/>
    <row r="12830" s="691" customFormat="1" ht="15"/>
    <row r="12831" s="691" customFormat="1" ht="15"/>
    <row r="12832" s="691" customFormat="1" ht="15"/>
    <row r="12833" s="691" customFormat="1" ht="15"/>
    <row r="12834" s="691" customFormat="1" ht="15"/>
    <row r="12835" s="691" customFormat="1" ht="15"/>
    <row r="12836" s="691" customFormat="1" ht="15"/>
    <row r="12837" s="691" customFormat="1" ht="15"/>
    <row r="12838" s="691" customFormat="1" ht="15"/>
    <row r="12839" s="691" customFormat="1" ht="15"/>
    <row r="12840" s="691" customFormat="1" ht="15"/>
    <row r="12841" s="691" customFormat="1" ht="15"/>
    <row r="12842" s="691" customFormat="1" ht="15"/>
    <row r="12843" s="691" customFormat="1" ht="15"/>
    <row r="12844" s="691" customFormat="1" ht="15"/>
    <row r="12845" s="691" customFormat="1" ht="15"/>
    <row r="12846" s="691" customFormat="1" ht="15"/>
    <row r="12847" s="691" customFormat="1" ht="15"/>
    <row r="12848" s="691" customFormat="1" ht="15"/>
    <row r="12849" s="691" customFormat="1" ht="15"/>
    <row r="12850" s="691" customFormat="1" ht="15"/>
    <row r="12851" s="691" customFormat="1" ht="15"/>
    <row r="12852" s="691" customFormat="1" ht="15"/>
    <row r="12853" s="691" customFormat="1" ht="15"/>
    <row r="12854" s="691" customFormat="1" ht="15"/>
    <row r="12855" s="691" customFormat="1" ht="15"/>
    <row r="12856" s="691" customFormat="1" ht="15"/>
    <row r="12857" s="691" customFormat="1" ht="15"/>
    <row r="12858" s="691" customFormat="1" ht="15"/>
    <row r="12859" s="691" customFormat="1" ht="15"/>
    <row r="12860" s="691" customFormat="1" ht="15"/>
    <row r="12861" s="691" customFormat="1" ht="15"/>
    <row r="12862" s="691" customFormat="1" ht="15"/>
    <row r="12863" s="691" customFormat="1" ht="15"/>
    <row r="12864" s="691" customFormat="1" ht="15"/>
    <row r="12865" s="691" customFormat="1" ht="15"/>
    <row r="12866" s="691" customFormat="1" ht="15"/>
    <row r="12867" s="691" customFormat="1" ht="15"/>
    <row r="12868" s="691" customFormat="1" ht="15"/>
    <row r="12869" s="691" customFormat="1" ht="15"/>
    <row r="12870" s="691" customFormat="1" ht="15"/>
    <row r="12871" s="691" customFormat="1" ht="15"/>
    <row r="12872" s="691" customFormat="1" ht="15"/>
    <row r="12873" s="691" customFormat="1" ht="15"/>
    <row r="12874" s="691" customFormat="1" ht="15"/>
    <row r="12875" s="691" customFormat="1" ht="15"/>
    <row r="12876" s="691" customFormat="1" ht="15"/>
    <row r="12877" s="691" customFormat="1" ht="15"/>
    <row r="12878" s="691" customFormat="1" ht="15"/>
    <row r="12879" s="691" customFormat="1" ht="15"/>
    <row r="12880" s="691" customFormat="1" ht="15"/>
    <row r="12881" s="691" customFormat="1" ht="15"/>
    <row r="12882" s="691" customFormat="1" ht="15"/>
    <row r="12883" s="691" customFormat="1" ht="15"/>
    <row r="12884" s="691" customFormat="1" ht="15"/>
    <row r="12885" s="691" customFormat="1" ht="15"/>
    <row r="12886" s="691" customFormat="1" ht="15"/>
    <row r="12887" s="691" customFormat="1" ht="15"/>
    <row r="12888" s="691" customFormat="1" ht="15"/>
    <row r="12889" s="691" customFormat="1" ht="15"/>
    <row r="12890" s="691" customFormat="1" ht="15"/>
    <row r="12891" s="691" customFormat="1" ht="15"/>
    <row r="12892" s="691" customFormat="1" ht="15"/>
    <row r="12893" s="691" customFormat="1" ht="15"/>
    <row r="12894" s="691" customFormat="1" ht="15"/>
    <row r="12895" s="691" customFormat="1" ht="15"/>
    <row r="12896" s="691" customFormat="1" ht="15"/>
    <row r="12897" s="691" customFormat="1" ht="15"/>
    <row r="12898" s="691" customFormat="1" ht="15"/>
    <row r="12899" s="691" customFormat="1" ht="15"/>
    <row r="12900" s="691" customFormat="1" ht="15"/>
    <row r="12901" s="691" customFormat="1" ht="15"/>
    <row r="12902" s="691" customFormat="1" ht="15"/>
    <row r="12903" s="691" customFormat="1" ht="15"/>
    <row r="12904" s="691" customFormat="1" ht="15"/>
    <row r="12905" s="691" customFormat="1" ht="15"/>
    <row r="12906" s="691" customFormat="1" ht="15"/>
    <row r="12907" s="691" customFormat="1" ht="15"/>
    <row r="12908" s="691" customFormat="1" ht="15"/>
    <row r="12909" s="691" customFormat="1" ht="15"/>
    <row r="12910" s="691" customFormat="1" ht="15"/>
    <row r="12911" s="691" customFormat="1" ht="15"/>
    <row r="12912" s="691" customFormat="1" ht="15"/>
    <row r="12913" s="691" customFormat="1" ht="15"/>
    <row r="12914" s="691" customFormat="1" ht="15"/>
    <row r="12915" s="691" customFormat="1" ht="15"/>
    <row r="12916" s="691" customFormat="1" ht="15"/>
    <row r="12917" s="691" customFormat="1" ht="15"/>
    <row r="12918" s="691" customFormat="1" ht="15"/>
    <row r="12919" s="691" customFormat="1" ht="15"/>
    <row r="12920" s="691" customFormat="1" ht="15"/>
    <row r="12921" s="691" customFormat="1" ht="15"/>
    <row r="12922" s="691" customFormat="1" ht="15"/>
    <row r="12923" s="691" customFormat="1" ht="15"/>
    <row r="12924" s="691" customFormat="1" ht="15"/>
    <row r="12925" s="691" customFormat="1" ht="15"/>
    <row r="12926" s="691" customFormat="1" ht="15"/>
    <row r="12927" s="691" customFormat="1" ht="15"/>
    <row r="12928" s="691" customFormat="1" ht="15"/>
    <row r="12929" s="691" customFormat="1" ht="15"/>
    <row r="12930" s="691" customFormat="1" ht="15"/>
    <row r="12931" s="691" customFormat="1" ht="15"/>
    <row r="12932" s="691" customFormat="1" ht="15"/>
    <row r="12933" s="691" customFormat="1" ht="15"/>
    <row r="12934" s="691" customFormat="1" ht="15"/>
    <row r="12935" s="691" customFormat="1" ht="15"/>
    <row r="12936" s="691" customFormat="1" ht="15"/>
    <row r="12937" s="691" customFormat="1" ht="15"/>
    <row r="12938" s="691" customFormat="1" ht="15"/>
    <row r="12939" s="691" customFormat="1" ht="15"/>
    <row r="12940" s="691" customFormat="1" ht="15"/>
    <row r="12941" s="691" customFormat="1" ht="15"/>
    <row r="12942" s="691" customFormat="1" ht="15"/>
    <row r="12943" s="691" customFormat="1" ht="15"/>
    <row r="12944" s="691" customFormat="1" ht="15"/>
    <row r="12945" s="691" customFormat="1" ht="15"/>
    <row r="12946" s="691" customFormat="1" ht="15"/>
    <row r="12947" s="691" customFormat="1" ht="15"/>
    <row r="12948" s="691" customFormat="1" ht="15"/>
    <row r="12949" s="691" customFormat="1" ht="15"/>
    <row r="12950" s="691" customFormat="1" ht="15"/>
    <row r="12951" s="691" customFormat="1" ht="15"/>
    <row r="12952" s="691" customFormat="1" ht="15"/>
    <row r="12953" s="691" customFormat="1" ht="15"/>
    <row r="12954" s="691" customFormat="1" ht="15"/>
    <row r="12955" s="691" customFormat="1" ht="15"/>
    <row r="12956" s="691" customFormat="1" ht="15"/>
    <row r="12957" s="691" customFormat="1" ht="15"/>
    <row r="12958" s="691" customFormat="1" ht="15"/>
    <row r="12959" s="691" customFormat="1" ht="15"/>
    <row r="12960" s="691" customFormat="1" ht="15"/>
    <row r="12961" s="691" customFormat="1" ht="15"/>
    <row r="12962" s="691" customFormat="1" ht="15"/>
    <row r="12963" s="691" customFormat="1" ht="15"/>
    <row r="12964" s="691" customFormat="1" ht="15"/>
    <row r="12965" s="691" customFormat="1" ht="15"/>
    <row r="12966" s="691" customFormat="1" ht="15"/>
    <row r="12967" s="691" customFormat="1" ht="15"/>
    <row r="12968" s="691" customFormat="1" ht="15"/>
    <row r="12969" s="691" customFormat="1" ht="15"/>
    <row r="12970" s="691" customFormat="1" ht="15"/>
    <row r="12971" s="691" customFormat="1" ht="15"/>
    <row r="12972" s="691" customFormat="1" ht="15"/>
    <row r="12973" s="691" customFormat="1" ht="15"/>
    <row r="12974" s="691" customFormat="1" ht="15"/>
    <row r="12975" s="691" customFormat="1" ht="15"/>
    <row r="12976" s="691" customFormat="1" ht="15"/>
    <row r="12977" s="691" customFormat="1" ht="15"/>
    <row r="12978" s="691" customFormat="1" ht="15"/>
    <row r="12979" s="691" customFormat="1" ht="15"/>
    <row r="12980" s="691" customFormat="1" ht="15"/>
    <row r="12981" s="691" customFormat="1" ht="15"/>
    <row r="12982" s="691" customFormat="1" ht="15"/>
    <row r="12983" s="691" customFormat="1" ht="15"/>
    <row r="12984" s="691" customFormat="1" ht="15"/>
    <row r="12985" s="691" customFormat="1" ht="15"/>
    <row r="12986" s="691" customFormat="1" ht="15"/>
    <row r="12987" s="691" customFormat="1" ht="15"/>
    <row r="12988" s="691" customFormat="1" ht="15"/>
    <row r="12989" s="691" customFormat="1" ht="15"/>
    <row r="12990" s="691" customFormat="1" ht="15"/>
    <row r="12991" s="691" customFormat="1" ht="15"/>
    <row r="12992" s="691" customFormat="1" ht="15"/>
    <row r="12993" s="691" customFormat="1" ht="15"/>
    <row r="12994" s="691" customFormat="1" ht="15"/>
    <row r="12995" s="691" customFormat="1" ht="15"/>
    <row r="12996" s="691" customFormat="1" ht="15"/>
    <row r="12997" s="691" customFormat="1" ht="15"/>
    <row r="12998" s="691" customFormat="1" ht="15"/>
    <row r="12999" s="691" customFormat="1" ht="15"/>
    <row r="13000" s="691" customFormat="1" ht="15"/>
    <row r="13001" s="691" customFormat="1" ht="15"/>
    <row r="13002" s="691" customFormat="1" ht="15"/>
    <row r="13003" s="691" customFormat="1" ht="15"/>
    <row r="13004" s="691" customFormat="1" ht="15"/>
    <row r="13005" s="691" customFormat="1" ht="15"/>
    <row r="13006" s="691" customFormat="1" ht="15"/>
    <row r="13007" s="691" customFormat="1" ht="15"/>
    <row r="13008" s="691" customFormat="1" ht="15"/>
    <row r="13009" s="691" customFormat="1" ht="15"/>
    <row r="13010" s="691" customFormat="1" ht="15"/>
    <row r="13011" s="691" customFormat="1" ht="15"/>
    <row r="13012" s="691" customFormat="1" ht="15"/>
    <row r="13013" s="691" customFormat="1" ht="15"/>
    <row r="13014" s="691" customFormat="1" ht="15"/>
    <row r="13015" s="691" customFormat="1" ht="15"/>
    <row r="13016" s="691" customFormat="1" ht="15"/>
    <row r="13017" s="691" customFormat="1" ht="15"/>
    <row r="13018" s="691" customFormat="1" ht="15"/>
    <row r="13019" s="691" customFormat="1" ht="15"/>
    <row r="13020" s="691" customFormat="1" ht="15"/>
    <row r="13021" s="691" customFormat="1" ht="15"/>
    <row r="13022" s="691" customFormat="1" ht="15"/>
    <row r="13023" s="691" customFormat="1" ht="15"/>
    <row r="13024" s="691" customFormat="1" ht="15"/>
    <row r="13025" s="691" customFormat="1" ht="15"/>
    <row r="13026" s="691" customFormat="1" ht="15"/>
    <row r="13027" s="691" customFormat="1" ht="15"/>
    <row r="13028" s="691" customFormat="1" ht="15"/>
    <row r="13029" s="691" customFormat="1" ht="15"/>
    <row r="13030" s="691" customFormat="1" ht="15"/>
    <row r="13031" s="691" customFormat="1" ht="15"/>
    <row r="13032" s="691" customFormat="1" ht="15"/>
    <row r="13033" s="691" customFormat="1" ht="15"/>
    <row r="13034" s="691" customFormat="1" ht="15"/>
    <row r="13035" s="691" customFormat="1" ht="15"/>
    <row r="13036" s="691" customFormat="1" ht="15"/>
    <row r="13037" s="691" customFormat="1" ht="15"/>
    <row r="13038" s="691" customFormat="1" ht="15"/>
    <row r="13039" s="691" customFormat="1" ht="15"/>
    <row r="13040" s="691" customFormat="1" ht="15"/>
    <row r="13041" s="691" customFormat="1" ht="15"/>
    <row r="13042" s="691" customFormat="1" ht="15"/>
    <row r="13043" s="691" customFormat="1" ht="15"/>
    <row r="13044" s="691" customFormat="1" ht="15"/>
    <row r="13045" s="691" customFormat="1" ht="15"/>
    <row r="13046" s="691" customFormat="1" ht="15"/>
    <row r="13047" s="691" customFormat="1" ht="15"/>
    <row r="13048" s="691" customFormat="1" ht="15"/>
    <row r="13049" s="691" customFormat="1" ht="15"/>
    <row r="13050" s="691" customFormat="1" ht="15"/>
    <row r="13051" s="691" customFormat="1" ht="15"/>
    <row r="13052" s="691" customFormat="1" ht="15"/>
    <row r="13053" s="691" customFormat="1" ht="15"/>
    <row r="13054" s="691" customFormat="1" ht="15"/>
    <row r="13055" s="691" customFormat="1" ht="15"/>
    <row r="13056" s="691" customFormat="1" ht="15"/>
    <row r="13057" s="691" customFormat="1" ht="15"/>
    <row r="13058" s="691" customFormat="1" ht="15"/>
    <row r="13059" s="691" customFormat="1" ht="15"/>
    <row r="13060" s="691" customFormat="1" ht="15"/>
    <row r="13061" s="691" customFormat="1" ht="15"/>
    <row r="13062" s="691" customFormat="1" ht="15"/>
    <row r="13063" s="691" customFormat="1" ht="15"/>
    <row r="13064" s="691" customFormat="1" ht="15"/>
    <row r="13065" s="691" customFormat="1" ht="15"/>
    <row r="13066" s="691" customFormat="1" ht="15"/>
    <row r="13067" s="691" customFormat="1" ht="15"/>
    <row r="13068" s="691" customFormat="1" ht="15"/>
    <row r="13069" s="691" customFormat="1" ht="15"/>
    <row r="13070" s="691" customFormat="1" ht="15"/>
    <row r="13071" s="691" customFormat="1" ht="15"/>
    <row r="13072" s="691" customFormat="1" ht="15"/>
    <row r="13073" s="691" customFormat="1" ht="15"/>
    <row r="13074" s="691" customFormat="1" ht="15"/>
    <row r="13075" s="691" customFormat="1" ht="15"/>
    <row r="13076" s="691" customFormat="1" ht="15"/>
    <row r="13077" s="691" customFormat="1" ht="15"/>
    <row r="13078" s="691" customFormat="1" ht="15"/>
    <row r="13079" s="691" customFormat="1" ht="15"/>
    <row r="13080" s="691" customFormat="1" ht="15"/>
    <row r="13081" s="691" customFormat="1" ht="15"/>
    <row r="13082" s="691" customFormat="1" ht="15"/>
    <row r="13083" s="691" customFormat="1" ht="15"/>
    <row r="13084" s="691" customFormat="1" ht="15"/>
    <row r="13085" s="691" customFormat="1" ht="15"/>
    <row r="13086" s="691" customFormat="1" ht="15"/>
    <row r="13087" s="691" customFormat="1" ht="15"/>
    <row r="13088" s="691" customFormat="1" ht="15"/>
    <row r="13089" s="691" customFormat="1" ht="15"/>
    <row r="13090" s="691" customFormat="1" ht="15"/>
    <row r="13091" s="691" customFormat="1" ht="15"/>
    <row r="13092" s="691" customFormat="1" ht="15"/>
    <row r="13093" s="691" customFormat="1" ht="15"/>
    <row r="13094" s="691" customFormat="1" ht="15"/>
    <row r="13095" s="691" customFormat="1" ht="15"/>
    <row r="13096" s="691" customFormat="1" ht="15"/>
    <row r="13097" s="691" customFormat="1" ht="15"/>
    <row r="13098" s="691" customFormat="1" ht="15"/>
    <row r="13099" s="691" customFormat="1" ht="15"/>
    <row r="13100" s="691" customFormat="1" ht="15"/>
    <row r="13101" s="691" customFormat="1" ht="15"/>
    <row r="13102" s="691" customFormat="1" ht="15"/>
    <row r="13103" s="691" customFormat="1" ht="15"/>
    <row r="13104" s="691" customFormat="1" ht="15"/>
    <row r="13105" s="691" customFormat="1" ht="15"/>
    <row r="13106" s="691" customFormat="1" ht="15"/>
    <row r="13107" s="691" customFormat="1" ht="15"/>
    <row r="13108" s="691" customFormat="1" ht="15"/>
    <row r="13109" s="691" customFormat="1" ht="15"/>
    <row r="13110" s="691" customFormat="1" ht="15"/>
    <row r="13111" s="691" customFormat="1" ht="15"/>
    <row r="13112" s="691" customFormat="1" ht="15"/>
    <row r="13113" s="691" customFormat="1" ht="15"/>
    <row r="13114" s="691" customFormat="1" ht="15"/>
    <row r="13115" s="691" customFormat="1" ht="15"/>
    <row r="13116" s="691" customFormat="1" ht="15"/>
    <row r="13117" s="691" customFormat="1" ht="15"/>
    <row r="13118" s="691" customFormat="1" ht="15"/>
    <row r="13119" s="691" customFormat="1" ht="15"/>
    <row r="13120" s="691" customFormat="1" ht="15"/>
    <row r="13121" s="691" customFormat="1" ht="15"/>
    <row r="13122" s="691" customFormat="1" ht="15"/>
    <row r="13123" s="691" customFormat="1" ht="15"/>
    <row r="13124" s="691" customFormat="1" ht="15"/>
    <row r="13125" s="691" customFormat="1" ht="15"/>
    <row r="13126" s="691" customFormat="1" ht="15"/>
    <row r="13127" s="691" customFormat="1" ht="15"/>
    <row r="13128" s="691" customFormat="1" ht="15"/>
    <row r="13129" s="691" customFormat="1" ht="15"/>
    <row r="13130" s="691" customFormat="1" ht="15"/>
    <row r="13131" s="691" customFormat="1" ht="15"/>
    <row r="13132" s="691" customFormat="1" ht="15"/>
    <row r="13133" s="691" customFormat="1" ht="15"/>
    <row r="13134" s="691" customFormat="1" ht="15"/>
    <row r="13135" s="691" customFormat="1" ht="15"/>
    <row r="13136" s="691" customFormat="1" ht="15"/>
    <row r="13137" s="691" customFormat="1" ht="15"/>
    <row r="13138" s="691" customFormat="1" ht="15"/>
    <row r="13139" s="691" customFormat="1" ht="15"/>
    <row r="13140" s="691" customFormat="1" ht="15"/>
    <row r="13141" s="691" customFormat="1" ht="15"/>
    <row r="13142" s="691" customFormat="1" ht="15"/>
    <row r="13143" s="691" customFormat="1" ht="15"/>
    <row r="13144" s="691" customFormat="1" ht="15"/>
    <row r="13145" s="691" customFormat="1" ht="15"/>
    <row r="13146" s="691" customFormat="1" ht="15"/>
    <row r="13147" s="691" customFormat="1" ht="15"/>
    <row r="13148" s="691" customFormat="1" ht="15"/>
    <row r="13149" s="691" customFormat="1" ht="15"/>
    <row r="13150" s="691" customFormat="1" ht="15"/>
    <row r="13151" s="691" customFormat="1" ht="15"/>
    <row r="13152" s="691" customFormat="1" ht="15"/>
    <row r="13153" s="691" customFormat="1" ht="15"/>
    <row r="13154" s="691" customFormat="1" ht="15"/>
    <row r="13155" s="691" customFormat="1" ht="15"/>
    <row r="13156" s="691" customFormat="1" ht="15"/>
    <row r="13157" s="691" customFormat="1" ht="15"/>
    <row r="13158" s="691" customFormat="1" ht="15"/>
    <row r="13159" s="691" customFormat="1" ht="15"/>
    <row r="13160" s="691" customFormat="1" ht="15"/>
    <row r="13161" s="691" customFormat="1" ht="15"/>
    <row r="13162" s="691" customFormat="1" ht="15"/>
    <row r="13163" s="691" customFormat="1" ht="15"/>
    <row r="13164" s="691" customFormat="1" ht="15"/>
    <row r="13165" s="691" customFormat="1" ht="15"/>
    <row r="13166" s="691" customFormat="1" ht="15"/>
    <row r="13167" s="691" customFormat="1" ht="15"/>
    <row r="13168" s="691" customFormat="1" ht="15"/>
    <row r="13169" s="691" customFormat="1" ht="15"/>
    <row r="13170" s="691" customFormat="1" ht="15"/>
    <row r="13171" s="691" customFormat="1" ht="15"/>
    <row r="13172" s="691" customFormat="1" ht="15"/>
    <row r="13173" s="691" customFormat="1" ht="15"/>
    <row r="13174" s="691" customFormat="1" ht="15"/>
    <row r="13175" s="691" customFormat="1" ht="15"/>
    <row r="13176" s="691" customFormat="1" ht="15"/>
    <row r="13177" s="691" customFormat="1" ht="15"/>
    <row r="13178" s="691" customFormat="1" ht="15"/>
    <row r="13179" s="691" customFormat="1" ht="15"/>
    <row r="13180" s="691" customFormat="1" ht="15"/>
    <row r="13181" s="691" customFormat="1" ht="15"/>
    <row r="13182" s="691" customFormat="1" ht="15"/>
    <row r="13183" s="691" customFormat="1" ht="15"/>
    <row r="13184" s="691" customFormat="1" ht="15"/>
    <row r="13185" s="691" customFormat="1" ht="15"/>
    <row r="13186" s="691" customFormat="1" ht="15"/>
    <row r="13187" s="691" customFormat="1" ht="15"/>
    <row r="13188" s="691" customFormat="1" ht="15"/>
    <row r="13189" s="691" customFormat="1" ht="15"/>
    <row r="13190" s="691" customFormat="1" ht="15"/>
    <row r="13191" s="691" customFormat="1" ht="15"/>
    <row r="13192" s="691" customFormat="1" ht="15"/>
    <row r="13193" s="691" customFormat="1" ht="15"/>
    <row r="13194" s="691" customFormat="1" ht="15"/>
    <row r="13195" s="691" customFormat="1" ht="15"/>
    <row r="13196" s="691" customFormat="1" ht="15"/>
    <row r="13197" s="691" customFormat="1" ht="15"/>
    <row r="13198" s="691" customFormat="1" ht="15"/>
    <row r="13199" s="691" customFormat="1" ht="15"/>
    <row r="13200" s="691" customFormat="1" ht="15"/>
    <row r="13201" s="691" customFormat="1" ht="15"/>
    <row r="13202" s="691" customFormat="1" ht="15"/>
    <row r="13203" s="691" customFormat="1" ht="15"/>
    <row r="13204" s="691" customFormat="1" ht="15"/>
    <row r="13205" s="691" customFormat="1" ht="15"/>
    <row r="13206" s="691" customFormat="1" ht="15"/>
    <row r="13207" s="691" customFormat="1" ht="15"/>
    <row r="13208" s="691" customFormat="1" ht="15"/>
    <row r="13209" s="691" customFormat="1" ht="15"/>
    <row r="13210" s="691" customFormat="1" ht="15"/>
    <row r="13211" s="691" customFormat="1" ht="15"/>
    <row r="13212" s="691" customFormat="1" ht="15"/>
    <row r="13213" s="691" customFormat="1" ht="15"/>
    <row r="13214" s="691" customFormat="1" ht="15"/>
    <row r="13215" s="691" customFormat="1" ht="15"/>
    <row r="13216" s="691" customFormat="1" ht="15"/>
    <row r="13217" s="691" customFormat="1" ht="15"/>
    <row r="13218" s="691" customFormat="1" ht="15"/>
    <row r="13219" s="691" customFormat="1" ht="15"/>
    <row r="13220" s="691" customFormat="1" ht="15"/>
    <row r="13221" s="691" customFormat="1" ht="15"/>
    <row r="13222" s="691" customFormat="1" ht="15"/>
    <row r="13223" s="691" customFormat="1" ht="15"/>
    <row r="13224" s="691" customFormat="1" ht="15"/>
    <row r="13225" s="691" customFormat="1" ht="15"/>
    <row r="13226" s="691" customFormat="1" ht="15"/>
    <row r="13227" s="691" customFormat="1" ht="15"/>
    <row r="13228" s="691" customFormat="1" ht="15"/>
    <row r="13229" s="691" customFormat="1" ht="15"/>
    <row r="13230" s="691" customFormat="1" ht="15"/>
    <row r="13231" s="691" customFormat="1" ht="15"/>
    <row r="13232" s="691" customFormat="1" ht="15"/>
    <row r="13233" s="691" customFormat="1" ht="15"/>
    <row r="13234" s="691" customFormat="1" ht="15"/>
    <row r="13235" s="691" customFormat="1" ht="15"/>
    <row r="13236" s="691" customFormat="1" ht="15"/>
    <row r="13237" s="691" customFormat="1" ht="15"/>
    <row r="13238" s="691" customFormat="1" ht="15"/>
    <row r="13239" s="691" customFormat="1" ht="15"/>
    <row r="13240" s="691" customFormat="1" ht="15"/>
    <row r="13241" s="691" customFormat="1" ht="15"/>
    <row r="13242" s="691" customFormat="1" ht="15"/>
    <row r="13243" s="691" customFormat="1" ht="15"/>
    <row r="13244" s="691" customFormat="1" ht="15"/>
    <row r="13245" s="691" customFormat="1" ht="15"/>
    <row r="13246" s="691" customFormat="1" ht="15"/>
    <row r="13247" s="691" customFormat="1" ht="15"/>
    <row r="13248" s="691" customFormat="1" ht="15"/>
    <row r="13249" s="691" customFormat="1" ht="15"/>
    <row r="13250" s="691" customFormat="1" ht="15"/>
    <row r="13251" s="691" customFormat="1" ht="15"/>
    <row r="13252" s="691" customFormat="1" ht="15"/>
    <row r="13253" s="691" customFormat="1" ht="15"/>
    <row r="13254" s="691" customFormat="1" ht="15"/>
    <row r="13255" s="691" customFormat="1" ht="15"/>
    <row r="13256" s="691" customFormat="1" ht="15"/>
    <row r="13257" s="691" customFormat="1" ht="15"/>
    <row r="13258" s="691" customFormat="1" ht="15"/>
    <row r="13259" s="691" customFormat="1" ht="15"/>
    <row r="13260" s="691" customFormat="1" ht="15"/>
    <row r="13261" s="691" customFormat="1" ht="15"/>
    <row r="13262" s="691" customFormat="1" ht="15"/>
    <row r="13263" s="691" customFormat="1" ht="15"/>
    <row r="13264" s="691" customFormat="1" ht="15"/>
    <row r="13265" s="691" customFormat="1" ht="15"/>
    <row r="13266" s="691" customFormat="1" ht="15"/>
    <row r="13267" s="691" customFormat="1" ht="15"/>
    <row r="13268" s="691" customFormat="1" ht="15"/>
    <row r="13269" s="691" customFormat="1" ht="15"/>
    <row r="13270" s="691" customFormat="1" ht="15"/>
    <row r="13271" s="691" customFormat="1" ht="15"/>
    <row r="13272" s="691" customFormat="1" ht="15"/>
    <row r="13273" s="691" customFormat="1" ht="15"/>
    <row r="13274" s="691" customFormat="1" ht="15"/>
    <row r="13275" s="691" customFormat="1" ht="15"/>
    <row r="13276" s="691" customFormat="1" ht="15"/>
    <row r="13277" s="691" customFormat="1" ht="15"/>
    <row r="13278" s="691" customFormat="1" ht="15"/>
    <row r="13279" s="691" customFormat="1" ht="15"/>
    <row r="13280" s="691" customFormat="1" ht="15"/>
    <row r="13281" s="691" customFormat="1" ht="15"/>
    <row r="13282" s="691" customFormat="1" ht="15"/>
    <row r="13283" s="691" customFormat="1" ht="15"/>
    <row r="13284" s="691" customFormat="1" ht="15"/>
    <row r="13285" s="691" customFormat="1" ht="15"/>
    <row r="13286" s="691" customFormat="1" ht="15"/>
    <row r="13287" s="691" customFormat="1" ht="15"/>
    <row r="13288" s="691" customFormat="1" ht="15"/>
    <row r="13289" s="691" customFormat="1" ht="15"/>
    <row r="13290" s="691" customFormat="1" ht="15"/>
    <row r="13291" s="691" customFormat="1" ht="15"/>
    <row r="13292" s="691" customFormat="1" ht="15"/>
    <row r="13293" s="691" customFormat="1" ht="15"/>
    <row r="13294" s="691" customFormat="1" ht="15"/>
    <row r="13295" s="691" customFormat="1" ht="15"/>
    <row r="13296" s="691" customFormat="1" ht="15"/>
    <row r="13297" s="691" customFormat="1" ht="15"/>
    <row r="13298" s="691" customFormat="1" ht="15"/>
    <row r="13299" s="691" customFormat="1" ht="15"/>
    <row r="13300" s="691" customFormat="1" ht="15"/>
    <row r="13301" s="691" customFormat="1" ht="15"/>
    <row r="13302" s="691" customFormat="1" ht="15"/>
    <row r="13303" s="691" customFormat="1" ht="15"/>
    <row r="13304" s="691" customFormat="1" ht="15"/>
    <row r="13305" s="691" customFormat="1" ht="15"/>
    <row r="13306" s="691" customFormat="1" ht="15"/>
    <row r="13307" s="691" customFormat="1" ht="15"/>
    <row r="13308" s="691" customFormat="1" ht="15"/>
    <row r="13309" s="691" customFormat="1" ht="15"/>
    <row r="13310" s="691" customFormat="1" ht="15"/>
    <row r="13311" s="691" customFormat="1" ht="15"/>
    <row r="13312" s="691" customFormat="1" ht="15"/>
    <row r="13313" s="691" customFormat="1" ht="15"/>
    <row r="13314" s="691" customFormat="1" ht="15"/>
    <row r="13315" s="691" customFormat="1" ht="15"/>
    <row r="13316" s="691" customFormat="1" ht="15"/>
    <row r="13317" s="691" customFormat="1" ht="15"/>
    <row r="13318" s="691" customFormat="1" ht="15"/>
    <row r="13319" s="691" customFormat="1" ht="15"/>
    <row r="13320" s="691" customFormat="1" ht="15"/>
    <row r="13321" s="691" customFormat="1" ht="15"/>
    <row r="13322" s="691" customFormat="1" ht="15"/>
    <row r="13323" s="691" customFormat="1" ht="15"/>
    <row r="13324" s="691" customFormat="1" ht="15"/>
    <row r="13325" s="691" customFormat="1" ht="15"/>
    <row r="13326" s="691" customFormat="1" ht="15"/>
    <row r="13327" s="691" customFormat="1" ht="15"/>
    <row r="13328" s="691" customFormat="1" ht="15"/>
    <row r="13329" s="691" customFormat="1" ht="15"/>
    <row r="13330" s="691" customFormat="1" ht="15"/>
    <row r="13331" s="691" customFormat="1" ht="15"/>
    <row r="13332" s="691" customFormat="1" ht="15"/>
    <row r="13333" s="691" customFormat="1" ht="15"/>
    <row r="13334" s="691" customFormat="1" ht="15"/>
    <row r="13335" s="691" customFormat="1" ht="15"/>
    <row r="13336" s="691" customFormat="1" ht="15"/>
    <row r="13337" s="691" customFormat="1" ht="15"/>
    <row r="13338" s="691" customFormat="1" ht="15"/>
    <row r="13339" s="691" customFormat="1" ht="15"/>
    <row r="13340" s="691" customFormat="1" ht="15"/>
    <row r="13341" s="691" customFormat="1" ht="15"/>
    <row r="13342" s="691" customFormat="1" ht="15"/>
    <row r="13343" s="691" customFormat="1" ht="15"/>
    <row r="13344" s="691" customFormat="1" ht="15"/>
    <row r="13345" s="691" customFormat="1" ht="15"/>
    <row r="13346" s="691" customFormat="1" ht="15"/>
    <row r="13347" s="691" customFormat="1" ht="15"/>
    <row r="13348" s="691" customFormat="1" ht="15"/>
    <row r="13349" s="691" customFormat="1" ht="15"/>
    <row r="13350" s="691" customFormat="1" ht="15"/>
    <row r="13351" s="691" customFormat="1" ht="15"/>
    <row r="13352" s="691" customFormat="1" ht="15"/>
    <row r="13353" s="691" customFormat="1" ht="15"/>
    <row r="13354" s="691" customFormat="1" ht="15"/>
    <row r="13355" s="691" customFormat="1" ht="15"/>
    <row r="13356" s="691" customFormat="1" ht="15"/>
    <row r="13357" s="691" customFormat="1" ht="15"/>
    <row r="13358" s="691" customFormat="1" ht="15"/>
    <row r="13359" s="691" customFormat="1" ht="15"/>
    <row r="13360" s="691" customFormat="1" ht="15"/>
    <row r="13361" s="691" customFormat="1" ht="15"/>
    <row r="13362" s="691" customFormat="1" ht="15"/>
    <row r="13363" s="691" customFormat="1" ht="15"/>
    <row r="13364" s="691" customFormat="1" ht="15"/>
    <row r="13365" s="691" customFormat="1" ht="15"/>
    <row r="13366" s="691" customFormat="1" ht="15"/>
    <row r="13367" s="691" customFormat="1" ht="15"/>
    <row r="13368" s="691" customFormat="1" ht="15"/>
    <row r="13369" s="691" customFormat="1" ht="15"/>
    <row r="13370" s="691" customFormat="1" ht="15"/>
    <row r="13371" s="691" customFormat="1" ht="15"/>
    <row r="13372" s="691" customFormat="1" ht="15"/>
    <row r="13373" s="691" customFormat="1" ht="15"/>
    <row r="13374" s="691" customFormat="1" ht="15"/>
    <row r="13375" s="691" customFormat="1" ht="15"/>
    <row r="13376" s="691" customFormat="1" ht="15"/>
    <row r="13377" s="691" customFormat="1" ht="15"/>
    <row r="13378" s="691" customFormat="1" ht="15"/>
    <row r="13379" s="691" customFormat="1" ht="15"/>
    <row r="13380" s="691" customFormat="1" ht="15"/>
    <row r="13381" s="691" customFormat="1" ht="15"/>
    <row r="13382" s="691" customFormat="1" ht="15"/>
    <row r="13383" s="691" customFormat="1" ht="15"/>
    <row r="13384" s="691" customFormat="1" ht="15"/>
    <row r="13385" s="691" customFormat="1" ht="15"/>
    <row r="13386" s="691" customFormat="1" ht="15"/>
    <row r="13387" s="691" customFormat="1" ht="15"/>
    <row r="13388" s="691" customFormat="1" ht="15"/>
    <row r="13389" s="691" customFormat="1" ht="15"/>
    <row r="13390" s="691" customFormat="1" ht="15"/>
    <row r="13391" s="691" customFormat="1" ht="15"/>
    <row r="13392" s="691" customFormat="1" ht="15"/>
    <row r="13393" s="691" customFormat="1" ht="15"/>
    <row r="13394" s="691" customFormat="1" ht="15"/>
    <row r="13395" s="691" customFormat="1" ht="15"/>
    <row r="13396" s="691" customFormat="1" ht="15"/>
    <row r="13397" s="691" customFormat="1" ht="15"/>
    <row r="13398" s="691" customFormat="1" ht="15"/>
    <row r="13399" s="691" customFormat="1" ht="15"/>
    <row r="13400" s="691" customFormat="1" ht="15"/>
    <row r="13401" s="691" customFormat="1" ht="15"/>
    <row r="13402" s="691" customFormat="1" ht="15"/>
    <row r="13403" s="691" customFormat="1" ht="15"/>
    <row r="13404" s="691" customFormat="1" ht="15"/>
    <row r="13405" s="691" customFormat="1" ht="15"/>
    <row r="13406" s="691" customFormat="1" ht="15"/>
    <row r="13407" s="691" customFormat="1" ht="15"/>
    <row r="13408" s="691" customFormat="1" ht="15"/>
    <row r="13409" s="691" customFormat="1" ht="15"/>
    <row r="13410" s="691" customFormat="1" ht="15"/>
    <row r="13411" s="691" customFormat="1" ht="15"/>
    <row r="13412" s="691" customFormat="1" ht="15"/>
    <row r="13413" s="691" customFormat="1" ht="15"/>
    <row r="13414" s="691" customFormat="1" ht="15"/>
    <row r="13415" s="691" customFormat="1" ht="15"/>
    <row r="13416" s="691" customFormat="1" ht="15"/>
    <row r="13417" s="691" customFormat="1" ht="15"/>
    <row r="13418" s="691" customFormat="1" ht="15"/>
    <row r="13419" s="691" customFormat="1" ht="15"/>
    <row r="13420" s="691" customFormat="1" ht="15"/>
    <row r="13421" s="691" customFormat="1" ht="15"/>
    <row r="13422" s="691" customFormat="1" ht="15"/>
    <row r="13423" s="691" customFormat="1" ht="15"/>
    <row r="13424" s="691" customFormat="1" ht="15"/>
    <row r="13425" s="691" customFormat="1" ht="15"/>
    <row r="13426" s="691" customFormat="1" ht="15"/>
    <row r="13427" s="691" customFormat="1" ht="15"/>
    <row r="13428" s="691" customFormat="1" ht="15"/>
    <row r="13429" s="691" customFormat="1" ht="15"/>
    <row r="13430" s="691" customFormat="1" ht="15"/>
    <row r="13431" s="691" customFormat="1" ht="15"/>
    <row r="13432" s="691" customFormat="1" ht="15"/>
    <row r="13433" s="691" customFormat="1" ht="15"/>
    <row r="13434" s="691" customFormat="1" ht="15"/>
    <row r="13435" s="691" customFormat="1" ht="15"/>
    <row r="13436" s="691" customFormat="1" ht="15"/>
    <row r="13437" s="691" customFormat="1" ht="15"/>
    <row r="13438" s="691" customFormat="1" ht="15"/>
    <row r="13439" s="691" customFormat="1" ht="15"/>
    <row r="13440" s="691" customFormat="1" ht="15"/>
    <row r="13441" s="691" customFormat="1" ht="15"/>
    <row r="13442" s="691" customFormat="1" ht="15"/>
    <row r="13443" s="691" customFormat="1" ht="15"/>
    <row r="13444" s="691" customFormat="1" ht="15"/>
    <row r="13445" s="691" customFormat="1" ht="15"/>
    <row r="13446" s="691" customFormat="1" ht="15"/>
    <row r="13447" s="691" customFormat="1" ht="15"/>
    <row r="13448" s="691" customFormat="1" ht="15"/>
    <row r="13449" s="691" customFormat="1" ht="15"/>
    <row r="13450" s="691" customFormat="1" ht="15"/>
    <row r="13451" s="691" customFormat="1" ht="15"/>
    <row r="13452" s="691" customFormat="1" ht="15"/>
    <row r="13453" s="691" customFormat="1" ht="15"/>
    <row r="13454" s="691" customFormat="1" ht="15"/>
    <row r="13455" s="691" customFormat="1" ht="15"/>
    <row r="13456" s="691" customFormat="1" ht="15"/>
    <row r="13457" s="691" customFormat="1" ht="15"/>
    <row r="13458" s="691" customFormat="1" ht="15"/>
    <row r="13459" s="691" customFormat="1" ht="15"/>
    <row r="13460" s="691" customFormat="1" ht="15"/>
    <row r="13461" s="691" customFormat="1" ht="15"/>
    <row r="13462" s="691" customFormat="1" ht="15"/>
    <row r="13463" s="691" customFormat="1" ht="15"/>
    <row r="13464" s="691" customFormat="1" ht="15"/>
    <row r="13465" s="691" customFormat="1" ht="15"/>
    <row r="13466" s="691" customFormat="1" ht="15"/>
    <row r="13467" s="691" customFormat="1" ht="15"/>
    <row r="13468" s="691" customFormat="1" ht="15"/>
    <row r="13469" s="691" customFormat="1" ht="15"/>
    <row r="13470" s="691" customFormat="1" ht="15"/>
    <row r="13471" s="691" customFormat="1" ht="15"/>
    <row r="13472" s="691" customFormat="1" ht="15"/>
    <row r="13473" s="691" customFormat="1" ht="15"/>
    <row r="13474" s="691" customFormat="1" ht="15"/>
    <row r="13475" s="691" customFormat="1" ht="15"/>
    <row r="13476" s="691" customFormat="1" ht="15"/>
    <row r="13477" s="691" customFormat="1" ht="15"/>
    <row r="13478" s="691" customFormat="1" ht="15"/>
    <row r="13479" s="691" customFormat="1" ht="15"/>
    <row r="13480" s="691" customFormat="1" ht="15"/>
    <row r="13481" s="691" customFormat="1" ht="15"/>
    <row r="13482" s="691" customFormat="1" ht="15"/>
    <row r="13483" s="691" customFormat="1" ht="15"/>
    <row r="13484" s="691" customFormat="1" ht="15"/>
    <row r="13485" s="691" customFormat="1" ht="15"/>
    <row r="13486" s="691" customFormat="1" ht="15"/>
    <row r="13487" s="691" customFormat="1" ht="15"/>
    <row r="13488" s="691" customFormat="1" ht="15"/>
    <row r="13489" s="691" customFormat="1" ht="15"/>
    <row r="13490" s="691" customFormat="1" ht="15"/>
    <row r="13491" s="691" customFormat="1" ht="15"/>
    <row r="13492" s="691" customFormat="1" ht="15"/>
    <row r="13493" s="691" customFormat="1" ht="15"/>
    <row r="13494" s="691" customFormat="1" ht="15"/>
    <row r="13495" s="691" customFormat="1" ht="15"/>
    <row r="13496" s="691" customFormat="1" ht="15"/>
    <row r="13497" s="691" customFormat="1" ht="15"/>
    <row r="13498" s="691" customFormat="1" ht="15"/>
    <row r="13499" s="691" customFormat="1" ht="15"/>
    <row r="13500" s="691" customFormat="1" ht="15"/>
    <row r="13501" s="691" customFormat="1" ht="15"/>
    <row r="13502" s="691" customFormat="1" ht="15"/>
    <row r="13503" s="691" customFormat="1" ht="15"/>
    <row r="13504" s="691" customFormat="1" ht="15"/>
    <row r="13505" s="691" customFormat="1" ht="15"/>
    <row r="13506" s="691" customFormat="1" ht="15"/>
    <row r="13507" s="691" customFormat="1" ht="15"/>
    <row r="13508" s="691" customFormat="1" ht="15"/>
    <row r="13509" s="691" customFormat="1" ht="15"/>
    <row r="13510" s="691" customFormat="1" ht="15"/>
    <row r="13511" s="691" customFormat="1" ht="15"/>
    <row r="13512" s="691" customFormat="1" ht="15"/>
    <row r="13513" s="691" customFormat="1" ht="15"/>
    <row r="13514" s="691" customFormat="1" ht="15"/>
    <row r="13515" s="691" customFormat="1" ht="15"/>
    <row r="13516" s="691" customFormat="1" ht="15"/>
    <row r="13517" s="691" customFormat="1" ht="15"/>
    <row r="13518" s="691" customFormat="1" ht="15"/>
    <row r="13519" s="691" customFormat="1" ht="15"/>
    <row r="13520" s="691" customFormat="1" ht="15"/>
    <row r="13521" s="691" customFormat="1" ht="15"/>
    <row r="13522" s="691" customFormat="1" ht="15"/>
    <row r="13523" s="691" customFormat="1" ht="15"/>
    <row r="13524" s="691" customFormat="1" ht="15"/>
    <row r="13525" s="691" customFormat="1" ht="15"/>
    <row r="13526" s="691" customFormat="1" ht="15"/>
    <row r="13527" s="691" customFormat="1" ht="15"/>
    <row r="13528" s="691" customFormat="1" ht="15"/>
    <row r="13529" s="691" customFormat="1" ht="15"/>
    <row r="13530" s="691" customFormat="1" ht="15"/>
    <row r="13531" s="691" customFormat="1" ht="15"/>
    <row r="13532" s="691" customFormat="1" ht="15"/>
    <row r="13533" s="691" customFormat="1" ht="15"/>
    <row r="13534" s="691" customFormat="1" ht="15"/>
    <row r="13535" s="691" customFormat="1" ht="15"/>
    <row r="13536" s="691" customFormat="1" ht="15"/>
    <row r="13537" s="691" customFormat="1" ht="15"/>
    <row r="13538" s="691" customFormat="1" ht="15"/>
    <row r="13539" s="691" customFormat="1" ht="15"/>
    <row r="13540" s="691" customFormat="1" ht="15"/>
    <row r="13541" s="691" customFormat="1" ht="15"/>
    <row r="13542" s="691" customFormat="1" ht="15"/>
    <row r="13543" s="691" customFormat="1" ht="15"/>
    <row r="13544" s="691" customFormat="1" ht="15"/>
    <row r="13545" s="691" customFormat="1" ht="15"/>
    <row r="13546" s="691" customFormat="1" ht="15"/>
    <row r="13547" s="691" customFormat="1" ht="15"/>
    <row r="13548" s="691" customFormat="1" ht="15"/>
    <row r="13549" s="691" customFormat="1" ht="15"/>
    <row r="13550" s="691" customFormat="1" ht="15"/>
    <row r="13551" s="691" customFormat="1" ht="15"/>
    <row r="13552" s="691" customFormat="1" ht="15"/>
    <row r="13553" s="691" customFormat="1" ht="15"/>
    <row r="13554" s="691" customFormat="1" ht="15"/>
    <row r="13555" s="691" customFormat="1" ht="15"/>
    <row r="13556" s="691" customFormat="1" ht="15"/>
    <row r="13557" s="691" customFormat="1" ht="15"/>
    <row r="13558" s="691" customFormat="1" ht="15"/>
    <row r="13559" s="691" customFormat="1" ht="15"/>
    <row r="13560" s="691" customFormat="1" ht="15"/>
    <row r="13561" s="691" customFormat="1" ht="15"/>
    <row r="13562" s="691" customFormat="1" ht="15"/>
    <row r="13563" s="691" customFormat="1" ht="15"/>
    <row r="13564" s="691" customFormat="1" ht="15"/>
    <row r="13565" s="691" customFormat="1" ht="15"/>
    <row r="13566" s="691" customFormat="1" ht="15"/>
    <row r="13567" s="691" customFormat="1" ht="15"/>
    <row r="13568" s="691" customFormat="1" ht="15"/>
    <row r="13569" s="691" customFormat="1" ht="15"/>
    <row r="13570" s="691" customFormat="1" ht="15"/>
    <row r="13571" s="691" customFormat="1" ht="15"/>
    <row r="13572" s="691" customFormat="1" ht="15"/>
    <row r="13573" s="691" customFormat="1" ht="15"/>
    <row r="13574" s="691" customFormat="1" ht="15"/>
    <row r="13575" s="691" customFormat="1" ht="15"/>
    <row r="13576" s="691" customFormat="1" ht="15"/>
    <row r="13577" s="691" customFormat="1" ht="15"/>
    <row r="13578" s="691" customFormat="1" ht="15"/>
    <row r="13579" s="691" customFormat="1" ht="15"/>
    <row r="13580" s="691" customFormat="1" ht="15"/>
    <row r="13581" s="691" customFormat="1" ht="15"/>
    <row r="13582" s="691" customFormat="1" ht="15"/>
    <row r="13583" s="691" customFormat="1" ht="15"/>
    <row r="13584" s="691" customFormat="1" ht="15"/>
    <row r="13585" s="691" customFormat="1" ht="15"/>
    <row r="13586" s="691" customFormat="1" ht="15"/>
    <row r="13587" s="691" customFormat="1" ht="15"/>
    <row r="13588" s="691" customFormat="1" ht="15"/>
    <row r="13589" s="691" customFormat="1" ht="15"/>
    <row r="13590" s="691" customFormat="1" ht="15"/>
    <row r="13591" s="691" customFormat="1" ht="15"/>
    <row r="13592" s="691" customFormat="1" ht="15"/>
    <row r="13593" s="691" customFormat="1" ht="15"/>
    <row r="13594" s="691" customFormat="1" ht="15"/>
    <row r="13595" s="691" customFormat="1" ht="15"/>
    <row r="13596" s="691" customFormat="1" ht="15"/>
    <row r="13597" s="691" customFormat="1" ht="15"/>
    <row r="13598" s="691" customFormat="1" ht="15"/>
    <row r="13599" s="691" customFormat="1" ht="15"/>
    <row r="13600" s="691" customFormat="1" ht="15"/>
    <row r="13601" s="691" customFormat="1" ht="15"/>
    <row r="13602" s="691" customFormat="1" ht="15"/>
    <row r="13603" s="691" customFormat="1" ht="15"/>
    <row r="13604" s="691" customFormat="1" ht="15"/>
    <row r="13605" s="691" customFormat="1" ht="15"/>
    <row r="13606" s="691" customFormat="1" ht="15"/>
    <row r="13607" s="691" customFormat="1" ht="15"/>
    <row r="13608" s="691" customFormat="1" ht="15"/>
    <row r="13609" s="691" customFormat="1" ht="15"/>
    <row r="13610" s="691" customFormat="1" ht="15"/>
    <row r="13611" s="691" customFormat="1" ht="15"/>
    <row r="13612" s="691" customFormat="1" ht="15"/>
    <row r="13613" s="691" customFormat="1" ht="15"/>
    <row r="13614" s="691" customFormat="1" ht="15"/>
    <row r="13615" s="691" customFormat="1" ht="15"/>
    <row r="13616" s="691" customFormat="1" ht="15"/>
    <row r="13617" s="691" customFormat="1" ht="15"/>
    <row r="13618" s="691" customFormat="1" ht="15"/>
    <row r="13619" s="691" customFormat="1" ht="15"/>
    <row r="13620" s="691" customFormat="1" ht="15"/>
    <row r="13621" s="691" customFormat="1" ht="15"/>
    <row r="13622" s="691" customFormat="1" ht="15"/>
    <row r="13623" s="691" customFormat="1" ht="15"/>
    <row r="13624" s="691" customFormat="1" ht="15"/>
    <row r="13625" s="691" customFormat="1" ht="15"/>
    <row r="13626" s="691" customFormat="1" ht="15"/>
    <row r="13627" s="691" customFormat="1" ht="15"/>
    <row r="13628" s="691" customFormat="1" ht="15"/>
    <row r="13629" s="691" customFormat="1" ht="15"/>
    <row r="13630" s="691" customFormat="1" ht="15"/>
    <row r="13631" s="691" customFormat="1" ht="15"/>
    <row r="13632" s="691" customFormat="1" ht="15"/>
    <row r="13633" s="691" customFormat="1" ht="15"/>
    <row r="13634" s="691" customFormat="1" ht="15"/>
    <row r="13635" s="691" customFormat="1" ht="15"/>
    <row r="13636" s="691" customFormat="1" ht="15"/>
    <row r="13637" s="691" customFormat="1" ht="15"/>
    <row r="13638" s="691" customFormat="1" ht="15"/>
    <row r="13639" s="691" customFormat="1" ht="15"/>
    <row r="13640" s="691" customFormat="1" ht="15"/>
    <row r="13641" s="691" customFormat="1" ht="15"/>
    <row r="13642" s="691" customFormat="1" ht="15"/>
    <row r="13643" s="691" customFormat="1" ht="15"/>
    <row r="13644" s="691" customFormat="1" ht="15"/>
    <row r="13645" s="691" customFormat="1" ht="15"/>
    <row r="13646" s="691" customFormat="1" ht="15"/>
    <row r="13647" s="691" customFormat="1" ht="15"/>
    <row r="13648" s="691" customFormat="1" ht="15"/>
    <row r="13649" s="691" customFormat="1" ht="15"/>
    <row r="13650" s="691" customFormat="1" ht="15"/>
    <row r="13651" s="691" customFormat="1" ht="15"/>
    <row r="13652" s="691" customFormat="1" ht="15"/>
    <row r="13653" s="691" customFormat="1" ht="15"/>
    <row r="13654" s="691" customFormat="1" ht="15"/>
    <row r="13655" s="691" customFormat="1" ht="15"/>
    <row r="13656" s="691" customFormat="1" ht="15"/>
    <row r="13657" s="691" customFormat="1" ht="15"/>
    <row r="13658" s="691" customFormat="1" ht="15"/>
    <row r="13659" s="691" customFormat="1" ht="15"/>
    <row r="13660" s="691" customFormat="1" ht="15"/>
    <row r="13661" s="691" customFormat="1" ht="15"/>
    <row r="13662" s="691" customFormat="1" ht="15"/>
    <row r="13663" s="691" customFormat="1" ht="15"/>
    <row r="13664" s="691" customFormat="1" ht="15"/>
    <row r="13665" s="691" customFormat="1" ht="15"/>
    <row r="13666" s="691" customFormat="1" ht="15"/>
    <row r="13667" s="691" customFormat="1" ht="15"/>
    <row r="13668" s="691" customFormat="1" ht="15"/>
    <row r="13669" s="691" customFormat="1" ht="15"/>
    <row r="13670" s="691" customFormat="1" ht="15"/>
    <row r="13671" s="691" customFormat="1" ht="15"/>
    <row r="13672" s="691" customFormat="1" ht="15"/>
    <row r="13673" s="691" customFormat="1" ht="15"/>
    <row r="13674" s="691" customFormat="1" ht="15"/>
    <row r="13675" s="691" customFormat="1" ht="15"/>
    <row r="13676" s="691" customFormat="1" ht="15"/>
    <row r="13677" s="691" customFormat="1" ht="15"/>
    <row r="13678" s="691" customFormat="1" ht="15"/>
    <row r="13679" s="691" customFormat="1" ht="15"/>
    <row r="13680" s="691" customFormat="1" ht="15"/>
    <row r="13681" s="691" customFormat="1" ht="15"/>
    <row r="13682" s="691" customFormat="1" ht="15"/>
    <row r="13683" s="691" customFormat="1" ht="15"/>
    <row r="13684" s="691" customFormat="1" ht="15"/>
    <row r="13685" s="691" customFormat="1" ht="15"/>
    <row r="13686" s="691" customFormat="1" ht="15"/>
    <row r="13687" s="691" customFormat="1" ht="15"/>
    <row r="13688" s="691" customFormat="1" ht="15"/>
    <row r="13689" s="691" customFormat="1" ht="15"/>
    <row r="13690" s="691" customFormat="1" ht="15"/>
    <row r="13691" s="691" customFormat="1" ht="15"/>
    <row r="13692" s="691" customFormat="1" ht="15"/>
    <row r="13693" s="691" customFormat="1" ht="15"/>
    <row r="13694" s="691" customFormat="1" ht="15"/>
    <row r="13695" s="691" customFormat="1" ht="15"/>
    <row r="13696" s="691" customFormat="1" ht="15"/>
    <row r="13697" s="691" customFormat="1" ht="15"/>
    <row r="13698" s="691" customFormat="1" ht="15"/>
    <row r="13699" s="691" customFormat="1" ht="15"/>
    <row r="13700" s="691" customFormat="1" ht="15"/>
    <row r="13701" s="691" customFormat="1" ht="15"/>
    <row r="13702" s="691" customFormat="1" ht="15"/>
    <row r="13703" s="691" customFormat="1" ht="15"/>
    <row r="13704" s="691" customFormat="1" ht="15"/>
    <row r="13705" s="691" customFormat="1" ht="15"/>
    <row r="13706" s="691" customFormat="1" ht="15"/>
    <row r="13707" s="691" customFormat="1" ht="15"/>
    <row r="13708" s="691" customFormat="1" ht="15"/>
    <row r="13709" s="691" customFormat="1" ht="15"/>
    <row r="13710" s="691" customFormat="1" ht="15"/>
    <row r="13711" s="691" customFormat="1" ht="15"/>
    <row r="13712" s="691" customFormat="1" ht="15"/>
    <row r="13713" s="691" customFormat="1" ht="15"/>
    <row r="13714" s="691" customFormat="1" ht="15"/>
    <row r="13715" s="691" customFormat="1" ht="15"/>
    <row r="13716" s="691" customFormat="1" ht="15"/>
    <row r="13717" s="691" customFormat="1" ht="15"/>
    <row r="13718" s="691" customFormat="1" ht="15"/>
    <row r="13719" s="691" customFormat="1" ht="15"/>
    <row r="13720" s="691" customFormat="1" ht="15"/>
    <row r="13721" s="691" customFormat="1" ht="15"/>
    <row r="13722" s="691" customFormat="1" ht="15"/>
    <row r="13723" s="691" customFormat="1" ht="15"/>
    <row r="13724" s="691" customFormat="1" ht="15"/>
    <row r="13725" s="691" customFormat="1" ht="15"/>
    <row r="13726" s="691" customFormat="1" ht="15"/>
    <row r="13727" s="691" customFormat="1" ht="15"/>
    <row r="13728" s="691" customFormat="1" ht="15"/>
    <row r="13729" s="691" customFormat="1" ht="15"/>
    <row r="13730" s="691" customFormat="1" ht="15"/>
    <row r="13731" s="691" customFormat="1" ht="15"/>
    <row r="13732" s="691" customFormat="1" ht="15"/>
    <row r="13733" s="691" customFormat="1" ht="15"/>
    <row r="13734" s="691" customFormat="1" ht="15"/>
    <row r="13735" s="691" customFormat="1" ht="15"/>
    <row r="13736" s="691" customFormat="1" ht="15"/>
    <row r="13737" s="691" customFormat="1" ht="15"/>
    <row r="13738" s="691" customFormat="1" ht="15"/>
    <row r="13739" s="691" customFormat="1" ht="15"/>
    <row r="13740" s="691" customFormat="1" ht="15"/>
    <row r="13741" s="691" customFormat="1" ht="15"/>
    <row r="13742" s="691" customFormat="1" ht="15"/>
    <row r="13743" s="691" customFormat="1" ht="15"/>
    <row r="13744" s="691" customFormat="1" ht="15"/>
    <row r="13745" s="691" customFormat="1" ht="15"/>
    <row r="13746" s="691" customFormat="1" ht="15"/>
    <row r="13747" s="691" customFormat="1" ht="15"/>
    <row r="13748" s="691" customFormat="1" ht="15"/>
    <row r="13749" s="691" customFormat="1" ht="15"/>
    <row r="13750" s="691" customFormat="1" ht="15"/>
    <row r="13751" s="691" customFormat="1" ht="15"/>
    <row r="13752" s="691" customFormat="1" ht="15"/>
    <row r="13753" s="691" customFormat="1" ht="15"/>
    <row r="13754" s="691" customFormat="1" ht="15"/>
    <row r="13755" s="691" customFormat="1" ht="15"/>
    <row r="13756" s="691" customFormat="1" ht="15"/>
    <row r="13757" s="691" customFormat="1" ht="15"/>
    <row r="13758" s="691" customFormat="1" ht="15"/>
    <row r="13759" s="691" customFormat="1" ht="15"/>
    <row r="13760" s="691" customFormat="1" ht="15"/>
    <row r="13761" s="691" customFormat="1" ht="15"/>
    <row r="13762" s="691" customFormat="1" ht="15"/>
    <row r="13763" s="691" customFormat="1" ht="15"/>
    <row r="13764" s="691" customFormat="1" ht="15"/>
    <row r="13765" s="691" customFormat="1" ht="15"/>
    <row r="13766" s="691" customFormat="1" ht="15"/>
    <row r="13767" s="691" customFormat="1" ht="15"/>
    <row r="13768" s="691" customFormat="1" ht="15"/>
    <row r="13769" s="691" customFormat="1" ht="15"/>
    <row r="13770" s="691" customFormat="1" ht="15"/>
    <row r="13771" s="691" customFormat="1" ht="15"/>
    <row r="13772" s="691" customFormat="1" ht="15"/>
    <row r="13773" s="691" customFormat="1" ht="15"/>
    <row r="13774" s="691" customFormat="1" ht="15"/>
    <row r="13775" s="691" customFormat="1" ht="15"/>
    <row r="13776" s="691" customFormat="1" ht="15"/>
    <row r="13777" s="691" customFormat="1" ht="15"/>
    <row r="13778" s="691" customFormat="1" ht="15"/>
    <row r="13779" s="691" customFormat="1" ht="15"/>
    <row r="13780" s="691" customFormat="1" ht="15"/>
    <row r="13781" s="691" customFormat="1" ht="15"/>
    <row r="13782" s="691" customFormat="1" ht="15"/>
    <row r="13783" s="691" customFormat="1" ht="15"/>
    <row r="13784" s="691" customFormat="1" ht="15"/>
    <row r="13785" s="691" customFormat="1" ht="15"/>
    <row r="13786" s="691" customFormat="1" ht="15"/>
    <row r="13787" s="691" customFormat="1" ht="15"/>
    <row r="13788" s="691" customFormat="1" ht="15"/>
    <row r="13789" s="691" customFormat="1" ht="15"/>
    <row r="13790" s="691" customFormat="1" ht="15"/>
    <row r="13791" s="691" customFormat="1" ht="15"/>
    <row r="13792" s="691" customFormat="1" ht="15"/>
    <row r="13793" s="691" customFormat="1" ht="15"/>
    <row r="13794" s="691" customFormat="1" ht="15"/>
    <row r="13795" s="691" customFormat="1" ht="15"/>
    <row r="13796" s="691" customFormat="1" ht="15"/>
    <row r="13797" s="691" customFormat="1" ht="15"/>
    <row r="13798" s="691" customFormat="1" ht="15"/>
    <row r="13799" s="691" customFormat="1" ht="15"/>
    <row r="13800" s="691" customFormat="1" ht="15"/>
    <row r="13801" s="691" customFormat="1" ht="15"/>
    <row r="13802" s="691" customFormat="1" ht="15"/>
    <row r="13803" s="691" customFormat="1" ht="15"/>
    <row r="13804" s="691" customFormat="1" ht="15"/>
    <row r="13805" s="691" customFormat="1" ht="15"/>
    <row r="13806" s="691" customFormat="1" ht="15"/>
    <row r="13807" s="691" customFormat="1" ht="15"/>
    <row r="13808" s="691" customFormat="1" ht="15"/>
    <row r="13809" s="691" customFormat="1" ht="15"/>
    <row r="13810" s="691" customFormat="1" ht="15"/>
    <row r="13811" s="691" customFormat="1" ht="15"/>
    <row r="13812" s="691" customFormat="1" ht="15"/>
    <row r="13813" s="691" customFormat="1" ht="15"/>
    <row r="13814" s="691" customFormat="1" ht="15"/>
    <row r="13815" s="691" customFormat="1" ht="15"/>
    <row r="13816" s="691" customFormat="1" ht="15"/>
    <row r="13817" s="691" customFormat="1" ht="15"/>
    <row r="13818" s="691" customFormat="1" ht="15"/>
    <row r="13819" s="691" customFormat="1" ht="15"/>
    <row r="13820" s="691" customFormat="1" ht="15"/>
    <row r="13821" s="691" customFormat="1" ht="15"/>
    <row r="13822" s="691" customFormat="1" ht="15"/>
    <row r="13823" s="691" customFormat="1" ht="15"/>
    <row r="13824" s="691" customFormat="1" ht="15"/>
    <row r="13825" s="691" customFormat="1" ht="15"/>
    <row r="13826" s="691" customFormat="1" ht="15"/>
    <row r="13827" s="691" customFormat="1" ht="15"/>
    <row r="13828" s="691" customFormat="1" ht="15"/>
    <row r="13829" s="691" customFormat="1" ht="15"/>
    <row r="13830" s="691" customFormat="1" ht="15"/>
    <row r="13831" s="691" customFormat="1" ht="15"/>
    <row r="13832" s="691" customFormat="1" ht="15"/>
    <row r="13833" s="691" customFormat="1" ht="15"/>
    <row r="13834" s="691" customFormat="1" ht="15"/>
    <row r="13835" s="691" customFormat="1" ht="15"/>
    <row r="13836" s="691" customFormat="1" ht="15"/>
    <row r="13837" s="691" customFormat="1" ht="15"/>
    <row r="13838" s="691" customFormat="1" ht="15"/>
    <row r="13839" s="691" customFormat="1" ht="15"/>
    <row r="13840" s="691" customFormat="1" ht="15"/>
    <row r="13841" s="691" customFormat="1" ht="15"/>
    <row r="13842" s="691" customFormat="1" ht="15"/>
    <row r="13843" s="691" customFormat="1" ht="15"/>
    <row r="13844" s="691" customFormat="1" ht="15"/>
    <row r="13845" s="691" customFormat="1" ht="15"/>
    <row r="13846" s="691" customFormat="1" ht="15"/>
    <row r="13847" s="691" customFormat="1" ht="15"/>
    <row r="13848" s="691" customFormat="1" ht="15"/>
    <row r="13849" s="691" customFormat="1" ht="15"/>
    <row r="13850" s="691" customFormat="1" ht="15"/>
    <row r="13851" s="691" customFormat="1" ht="15"/>
    <row r="13852" s="691" customFormat="1" ht="15"/>
    <row r="13853" s="691" customFormat="1" ht="15"/>
    <row r="13854" s="691" customFormat="1" ht="15"/>
    <row r="13855" s="691" customFormat="1" ht="15"/>
    <row r="13856" s="691" customFormat="1" ht="15"/>
    <row r="13857" s="691" customFormat="1" ht="15"/>
    <row r="13858" s="691" customFormat="1" ht="15"/>
    <row r="13859" s="691" customFormat="1" ht="15"/>
    <row r="13860" s="691" customFormat="1" ht="15"/>
    <row r="13861" s="691" customFormat="1" ht="15"/>
    <row r="13862" s="691" customFormat="1" ht="15"/>
    <row r="13863" s="691" customFormat="1" ht="15"/>
    <row r="13864" s="691" customFormat="1" ht="15"/>
    <row r="13865" s="691" customFormat="1" ht="15"/>
    <row r="13866" s="691" customFormat="1" ht="15"/>
    <row r="13867" s="691" customFormat="1" ht="15"/>
    <row r="13868" s="691" customFormat="1" ht="15"/>
    <row r="13869" s="691" customFormat="1" ht="15"/>
    <row r="13870" s="691" customFormat="1" ht="15"/>
    <row r="13871" s="691" customFormat="1" ht="15"/>
    <row r="13872" s="691" customFormat="1" ht="15"/>
    <row r="13873" s="691" customFormat="1" ht="15"/>
    <row r="13874" s="691" customFormat="1" ht="15"/>
    <row r="13875" s="691" customFormat="1" ht="15"/>
    <row r="13876" s="691" customFormat="1" ht="15"/>
    <row r="13877" s="691" customFormat="1" ht="15"/>
    <row r="13878" s="691" customFormat="1" ht="15"/>
    <row r="13879" s="691" customFormat="1" ht="15"/>
    <row r="13880" s="691" customFormat="1" ht="15"/>
    <row r="13881" s="691" customFormat="1" ht="15"/>
    <row r="13882" s="691" customFormat="1" ht="15"/>
    <row r="13883" s="691" customFormat="1" ht="15"/>
    <row r="13884" s="691" customFormat="1" ht="15"/>
    <row r="13885" s="691" customFormat="1" ht="15"/>
    <row r="13886" s="691" customFormat="1" ht="15"/>
    <row r="13887" s="691" customFormat="1" ht="15"/>
    <row r="13888" s="691" customFormat="1" ht="15"/>
    <row r="13889" s="691" customFormat="1" ht="15"/>
    <row r="13890" s="691" customFormat="1" ht="15"/>
    <row r="13891" s="691" customFormat="1" ht="15"/>
    <row r="13892" s="691" customFormat="1" ht="15"/>
    <row r="13893" s="691" customFormat="1" ht="15"/>
    <row r="13894" s="691" customFormat="1" ht="15"/>
    <row r="13895" s="691" customFormat="1" ht="15"/>
    <row r="13896" s="691" customFormat="1" ht="15"/>
    <row r="13897" s="691" customFormat="1" ht="15"/>
    <row r="13898" s="691" customFormat="1" ht="15"/>
    <row r="13899" s="691" customFormat="1" ht="15"/>
    <row r="13900" s="691" customFormat="1" ht="15"/>
    <row r="13901" s="691" customFormat="1" ht="15"/>
    <row r="13902" s="691" customFormat="1" ht="15"/>
    <row r="13903" s="691" customFormat="1" ht="15"/>
    <row r="13904" s="691" customFormat="1" ht="15"/>
    <row r="13905" s="691" customFormat="1" ht="15"/>
    <row r="13906" s="691" customFormat="1" ht="15"/>
    <row r="13907" s="691" customFormat="1" ht="15"/>
    <row r="13908" s="691" customFormat="1" ht="15"/>
    <row r="13909" s="691" customFormat="1" ht="15"/>
    <row r="13910" s="691" customFormat="1" ht="15"/>
    <row r="13911" s="691" customFormat="1" ht="15"/>
    <row r="13912" s="691" customFormat="1" ht="15"/>
    <row r="13913" s="691" customFormat="1" ht="15"/>
    <row r="13914" s="691" customFormat="1" ht="15"/>
    <row r="13915" s="691" customFormat="1" ht="15"/>
    <row r="13916" s="691" customFormat="1" ht="15"/>
    <row r="13917" s="691" customFormat="1" ht="15"/>
    <row r="13918" s="691" customFormat="1" ht="15"/>
    <row r="13919" s="691" customFormat="1" ht="15"/>
    <row r="13920" s="691" customFormat="1" ht="15"/>
    <row r="13921" s="691" customFormat="1" ht="15"/>
    <row r="13922" s="691" customFormat="1" ht="15"/>
    <row r="13923" s="691" customFormat="1" ht="15"/>
    <row r="13924" s="691" customFormat="1" ht="15"/>
    <row r="13925" s="691" customFormat="1" ht="15"/>
    <row r="13926" s="691" customFormat="1" ht="15"/>
    <row r="13927" s="691" customFormat="1" ht="15"/>
    <row r="13928" s="691" customFormat="1" ht="15"/>
    <row r="13929" s="691" customFormat="1" ht="15"/>
    <row r="13930" s="691" customFormat="1" ht="15"/>
    <row r="13931" s="691" customFormat="1" ht="15"/>
    <row r="13932" s="691" customFormat="1" ht="15"/>
    <row r="13933" s="691" customFormat="1" ht="15"/>
    <row r="13934" s="691" customFormat="1" ht="15"/>
    <row r="13935" s="691" customFormat="1" ht="15"/>
    <row r="13936" s="691" customFormat="1" ht="15"/>
    <row r="13937" s="691" customFormat="1" ht="15"/>
    <row r="13938" s="691" customFormat="1" ht="15"/>
    <row r="13939" s="691" customFormat="1" ht="15"/>
    <row r="13940" s="691" customFormat="1" ht="15"/>
    <row r="13941" s="691" customFormat="1" ht="15"/>
    <row r="13942" s="691" customFormat="1" ht="15"/>
    <row r="13943" s="691" customFormat="1" ht="15"/>
    <row r="13944" s="691" customFormat="1" ht="15"/>
    <row r="13945" s="691" customFormat="1" ht="15"/>
    <row r="13946" s="691" customFormat="1" ht="15"/>
    <row r="13947" s="691" customFormat="1" ht="15"/>
    <row r="13948" s="691" customFormat="1" ht="15"/>
    <row r="13949" s="691" customFormat="1" ht="15"/>
    <row r="13950" s="691" customFormat="1" ht="15"/>
    <row r="13951" s="691" customFormat="1" ht="15"/>
    <row r="13952" s="691" customFormat="1" ht="15"/>
    <row r="13953" s="691" customFormat="1" ht="15"/>
    <row r="13954" s="691" customFormat="1" ht="15"/>
    <row r="13955" s="691" customFormat="1" ht="15"/>
    <row r="13956" s="691" customFormat="1" ht="15"/>
    <row r="13957" s="691" customFormat="1" ht="15"/>
    <row r="13958" s="691" customFormat="1" ht="15"/>
    <row r="13959" s="691" customFormat="1" ht="15"/>
    <row r="13960" s="691" customFormat="1" ht="15"/>
    <row r="13961" s="691" customFormat="1" ht="15"/>
    <row r="13962" s="691" customFormat="1" ht="15"/>
    <row r="13963" s="691" customFormat="1" ht="15"/>
    <row r="13964" s="691" customFormat="1" ht="15"/>
    <row r="13965" s="691" customFormat="1" ht="15"/>
    <row r="13966" s="691" customFormat="1" ht="15"/>
    <row r="13967" s="691" customFormat="1" ht="15"/>
    <row r="13968" s="691" customFormat="1" ht="15"/>
    <row r="13969" s="691" customFormat="1" ht="15"/>
    <row r="13970" s="691" customFormat="1" ht="15"/>
    <row r="13971" s="691" customFormat="1" ht="15"/>
    <row r="13972" s="691" customFormat="1" ht="15"/>
    <row r="13973" s="691" customFormat="1" ht="15"/>
    <row r="13974" s="691" customFormat="1" ht="15"/>
    <row r="13975" s="691" customFormat="1" ht="15"/>
    <row r="13976" s="691" customFormat="1" ht="15"/>
    <row r="13977" s="691" customFormat="1" ht="15"/>
    <row r="13978" s="691" customFormat="1" ht="15"/>
    <row r="13979" s="691" customFormat="1" ht="15"/>
    <row r="13980" s="691" customFormat="1" ht="15"/>
    <row r="13981" s="691" customFormat="1" ht="15"/>
    <row r="13982" s="691" customFormat="1" ht="15"/>
    <row r="13983" s="691" customFormat="1" ht="15"/>
    <row r="13984" s="691" customFormat="1" ht="15"/>
    <row r="13985" s="691" customFormat="1" ht="15"/>
    <row r="13986" s="691" customFormat="1" ht="15"/>
    <row r="13987" s="691" customFormat="1" ht="15"/>
    <row r="13988" s="691" customFormat="1" ht="15"/>
    <row r="13989" s="691" customFormat="1" ht="15"/>
    <row r="13990" s="691" customFormat="1" ht="15"/>
    <row r="13991" s="691" customFormat="1" ht="15"/>
    <row r="13992" s="691" customFormat="1" ht="15"/>
    <row r="13993" s="691" customFormat="1" ht="15"/>
    <row r="13994" s="691" customFormat="1" ht="15"/>
    <row r="13995" s="691" customFormat="1" ht="15"/>
    <row r="13996" s="691" customFormat="1" ht="15"/>
    <row r="13997" s="691" customFormat="1" ht="15"/>
    <row r="13998" s="691" customFormat="1" ht="15"/>
    <row r="13999" s="691" customFormat="1" ht="15"/>
    <row r="14000" s="691" customFormat="1" ht="15"/>
    <row r="14001" s="691" customFormat="1" ht="15"/>
    <row r="14002" s="691" customFormat="1" ht="15"/>
    <row r="14003" s="691" customFormat="1" ht="15"/>
    <row r="14004" s="691" customFormat="1" ht="15"/>
    <row r="14005" s="691" customFormat="1" ht="15"/>
    <row r="14006" s="691" customFormat="1" ht="15"/>
    <row r="14007" s="691" customFormat="1" ht="15"/>
    <row r="14008" s="691" customFormat="1" ht="15"/>
    <row r="14009" s="691" customFormat="1" ht="15"/>
    <row r="14010" s="691" customFormat="1" ht="15"/>
    <row r="14011" s="691" customFormat="1" ht="15"/>
    <row r="14012" s="691" customFormat="1" ht="15"/>
    <row r="14013" s="691" customFormat="1" ht="15"/>
    <row r="14014" s="691" customFormat="1" ht="15"/>
    <row r="14015" s="691" customFormat="1" ht="15"/>
    <row r="14016" s="691" customFormat="1" ht="15"/>
    <row r="14017" s="691" customFormat="1" ht="15"/>
    <row r="14018" s="691" customFormat="1" ht="15"/>
    <row r="14019" s="691" customFormat="1" ht="15"/>
    <row r="14020" s="691" customFormat="1" ht="15"/>
    <row r="14021" s="691" customFormat="1" ht="15"/>
    <row r="14022" s="691" customFormat="1" ht="15"/>
    <row r="14023" s="691" customFormat="1" ht="15"/>
    <row r="14024" s="691" customFormat="1" ht="15"/>
    <row r="14025" s="691" customFormat="1" ht="15"/>
    <row r="14026" s="691" customFormat="1" ht="15"/>
    <row r="14027" s="691" customFormat="1" ht="15"/>
    <row r="14028" s="691" customFormat="1" ht="15"/>
    <row r="14029" s="691" customFormat="1" ht="15"/>
    <row r="14030" s="691" customFormat="1" ht="15"/>
    <row r="14031" s="691" customFormat="1" ht="15"/>
    <row r="14032" s="691" customFormat="1" ht="15"/>
    <row r="14033" s="691" customFormat="1" ht="15"/>
    <row r="14034" s="691" customFormat="1" ht="15"/>
    <row r="14035" s="691" customFormat="1" ht="15"/>
    <row r="14036" s="691" customFormat="1" ht="15"/>
    <row r="14037" s="691" customFormat="1" ht="15"/>
    <row r="14038" s="691" customFormat="1" ht="15"/>
    <row r="14039" s="691" customFormat="1" ht="15"/>
    <row r="14040" s="691" customFormat="1" ht="15"/>
    <row r="14041" s="691" customFormat="1" ht="15"/>
    <row r="14042" s="691" customFormat="1" ht="15"/>
    <row r="14043" s="691" customFormat="1" ht="15"/>
    <row r="14044" s="691" customFormat="1" ht="15"/>
    <row r="14045" s="691" customFormat="1" ht="15"/>
    <row r="14046" s="691" customFormat="1" ht="15"/>
    <row r="14047" s="691" customFormat="1" ht="15"/>
    <row r="14048" s="691" customFormat="1" ht="15"/>
    <row r="14049" s="691" customFormat="1" ht="15"/>
    <row r="14050" s="691" customFormat="1" ht="15"/>
    <row r="14051" s="691" customFormat="1" ht="15"/>
    <row r="14052" s="691" customFormat="1" ht="15"/>
    <row r="14053" s="691" customFormat="1" ht="15"/>
    <row r="14054" s="691" customFormat="1" ht="15"/>
    <row r="14055" s="691" customFormat="1" ht="15"/>
    <row r="14056" s="691" customFormat="1" ht="15"/>
    <row r="14057" s="691" customFormat="1" ht="15"/>
    <row r="14058" s="691" customFormat="1" ht="15"/>
    <row r="14059" s="691" customFormat="1" ht="15"/>
    <row r="14060" s="691" customFormat="1" ht="15"/>
    <row r="14061" s="691" customFormat="1" ht="15"/>
    <row r="14062" s="691" customFormat="1" ht="15"/>
    <row r="14063" s="691" customFormat="1" ht="15"/>
    <row r="14064" s="691" customFormat="1" ht="15"/>
    <row r="14065" s="691" customFormat="1" ht="15"/>
    <row r="14066" s="691" customFormat="1" ht="15"/>
    <row r="14067" s="691" customFormat="1" ht="15"/>
    <row r="14068" s="691" customFormat="1" ht="15"/>
    <row r="14069" s="691" customFormat="1" ht="15"/>
    <row r="14070" s="691" customFormat="1" ht="15"/>
    <row r="14071" s="691" customFormat="1" ht="15"/>
    <row r="14072" s="691" customFormat="1" ht="15"/>
    <row r="14073" s="691" customFormat="1" ht="15"/>
    <row r="14074" s="691" customFormat="1" ht="15"/>
    <row r="14075" s="691" customFormat="1" ht="15"/>
    <row r="14076" s="691" customFormat="1" ht="15"/>
    <row r="14077" s="691" customFormat="1" ht="15"/>
    <row r="14078" s="691" customFormat="1" ht="15"/>
    <row r="14079" s="691" customFormat="1" ht="15"/>
    <row r="14080" s="691" customFormat="1" ht="15"/>
    <row r="14081" s="691" customFormat="1" ht="15"/>
    <row r="14082" s="691" customFormat="1" ht="15"/>
    <row r="14083" s="691" customFormat="1" ht="15"/>
    <row r="14084" s="691" customFormat="1" ht="15"/>
    <row r="14085" s="691" customFormat="1" ht="15"/>
    <row r="14086" s="691" customFormat="1" ht="15"/>
    <row r="14087" s="691" customFormat="1" ht="15"/>
    <row r="14088" s="691" customFormat="1" ht="15"/>
    <row r="14089" s="691" customFormat="1" ht="15"/>
    <row r="14090" s="691" customFormat="1" ht="15"/>
    <row r="14091" s="691" customFormat="1" ht="15"/>
    <row r="14092" s="691" customFormat="1" ht="15"/>
    <row r="14093" s="691" customFormat="1" ht="15"/>
    <row r="14094" s="691" customFormat="1" ht="15"/>
    <row r="14095" s="691" customFormat="1" ht="15"/>
    <row r="14096" s="691" customFormat="1" ht="15"/>
    <row r="14097" s="691" customFormat="1" ht="15"/>
    <row r="14098" s="691" customFormat="1" ht="15"/>
    <row r="14099" s="691" customFormat="1" ht="15"/>
    <row r="14100" s="691" customFormat="1" ht="15"/>
    <row r="14101" s="691" customFormat="1" ht="15"/>
    <row r="14102" s="691" customFormat="1" ht="15"/>
    <row r="14103" s="691" customFormat="1" ht="15"/>
    <row r="14104" s="691" customFormat="1" ht="15"/>
    <row r="14105" s="691" customFormat="1" ht="15"/>
    <row r="14106" s="691" customFormat="1" ht="15"/>
    <row r="14107" s="691" customFormat="1" ht="15"/>
    <row r="14108" s="691" customFormat="1" ht="15"/>
    <row r="14109" s="691" customFormat="1" ht="15"/>
    <row r="14110" s="691" customFormat="1" ht="15"/>
    <row r="14111" s="691" customFormat="1" ht="15"/>
    <row r="14112" s="691" customFormat="1" ht="15"/>
    <row r="14113" s="691" customFormat="1" ht="15"/>
    <row r="14114" s="691" customFormat="1" ht="15"/>
    <row r="14115" s="691" customFormat="1" ht="15"/>
    <row r="14116" s="691" customFormat="1" ht="15"/>
    <row r="14117" s="691" customFormat="1" ht="15"/>
    <row r="14118" s="691" customFormat="1" ht="15"/>
    <row r="14119" s="691" customFormat="1" ht="15"/>
    <row r="14120" s="691" customFormat="1" ht="15"/>
    <row r="14121" s="691" customFormat="1" ht="15"/>
    <row r="14122" s="691" customFormat="1" ht="15"/>
    <row r="14123" s="691" customFormat="1" ht="15"/>
    <row r="14124" s="691" customFormat="1" ht="15"/>
    <row r="14125" s="691" customFormat="1" ht="15"/>
    <row r="14126" s="691" customFormat="1" ht="15"/>
    <row r="14127" s="691" customFormat="1" ht="15"/>
    <row r="14128" s="691" customFormat="1" ht="15"/>
    <row r="14129" s="691" customFormat="1" ht="15"/>
    <row r="14130" s="691" customFormat="1" ht="15"/>
    <row r="14131" s="691" customFormat="1" ht="15"/>
    <row r="14132" s="691" customFormat="1" ht="15"/>
    <row r="14133" s="691" customFormat="1" ht="15"/>
    <row r="14134" s="691" customFormat="1" ht="15"/>
    <row r="14135" s="691" customFormat="1" ht="15"/>
    <row r="14136" s="691" customFormat="1" ht="15"/>
    <row r="14137" s="691" customFormat="1" ht="15"/>
    <row r="14138" s="691" customFormat="1" ht="15"/>
    <row r="14139" s="691" customFormat="1" ht="15"/>
    <row r="14140" s="691" customFormat="1" ht="15"/>
    <row r="14141" s="691" customFormat="1" ht="15"/>
    <row r="14142" s="691" customFormat="1" ht="15"/>
    <row r="14143" s="691" customFormat="1" ht="15"/>
    <row r="14144" s="691" customFormat="1" ht="15"/>
    <row r="14145" s="691" customFormat="1" ht="15"/>
    <row r="14146" s="691" customFormat="1" ht="15"/>
    <row r="14147" s="691" customFormat="1" ht="15"/>
    <row r="14148" s="691" customFormat="1" ht="15"/>
    <row r="14149" s="691" customFormat="1" ht="15"/>
    <row r="14150" s="691" customFormat="1" ht="15"/>
    <row r="14151" s="691" customFormat="1" ht="15"/>
    <row r="14152" s="691" customFormat="1" ht="15"/>
    <row r="14153" s="691" customFormat="1" ht="15"/>
    <row r="14154" s="691" customFormat="1" ht="15"/>
    <row r="14155" s="691" customFormat="1" ht="15"/>
    <row r="14156" s="691" customFormat="1" ht="15"/>
    <row r="14157" s="691" customFormat="1" ht="15"/>
    <row r="14158" s="691" customFormat="1" ht="15"/>
    <row r="14159" s="691" customFormat="1" ht="15"/>
    <row r="14160" s="691" customFormat="1" ht="15"/>
    <row r="14161" s="691" customFormat="1" ht="15"/>
    <row r="14162" s="691" customFormat="1" ht="15"/>
    <row r="14163" s="691" customFormat="1" ht="15"/>
    <row r="14164" s="691" customFormat="1" ht="15"/>
    <row r="14165" s="691" customFormat="1" ht="15"/>
    <row r="14166" s="691" customFormat="1" ht="15"/>
    <row r="14167" s="691" customFormat="1" ht="15"/>
    <row r="14168" s="691" customFormat="1" ht="15"/>
    <row r="14169" s="691" customFormat="1" ht="15"/>
    <row r="14170" s="691" customFormat="1" ht="15"/>
    <row r="14171" s="691" customFormat="1" ht="15"/>
    <row r="14172" s="691" customFormat="1" ht="15"/>
    <row r="14173" s="691" customFormat="1" ht="15"/>
    <row r="14174" s="691" customFormat="1" ht="15"/>
    <row r="14175" s="691" customFormat="1" ht="15"/>
    <row r="14176" s="691" customFormat="1" ht="15"/>
    <row r="14177" s="691" customFormat="1" ht="15"/>
    <row r="14178" s="691" customFormat="1" ht="15"/>
    <row r="14179" s="691" customFormat="1" ht="15"/>
    <row r="14180" s="691" customFormat="1" ht="15"/>
    <row r="14181" s="691" customFormat="1" ht="15"/>
    <row r="14182" s="691" customFormat="1" ht="15"/>
    <row r="14183" s="691" customFormat="1" ht="15"/>
    <row r="14184" s="691" customFormat="1" ht="15"/>
    <row r="14185" s="691" customFormat="1" ht="15"/>
    <row r="14186" s="691" customFormat="1" ht="15"/>
    <row r="14187" s="691" customFormat="1" ht="15"/>
    <row r="14188" s="691" customFormat="1" ht="15"/>
    <row r="14189" s="691" customFormat="1" ht="15"/>
    <row r="14190" s="691" customFormat="1" ht="15"/>
    <row r="14191" s="691" customFormat="1" ht="15"/>
    <row r="14192" s="691" customFormat="1" ht="15"/>
    <row r="14193" s="691" customFormat="1" ht="15"/>
    <row r="14194" s="691" customFormat="1" ht="15"/>
    <row r="14195" s="691" customFormat="1" ht="15"/>
    <row r="14196" s="691" customFormat="1" ht="15"/>
    <row r="14197" s="691" customFormat="1" ht="15"/>
    <row r="14198" s="691" customFormat="1" ht="15"/>
    <row r="14199" s="691" customFormat="1" ht="15"/>
    <row r="14200" s="691" customFormat="1" ht="15"/>
    <row r="14201" s="691" customFormat="1" ht="15"/>
    <row r="14202" s="691" customFormat="1" ht="15"/>
    <row r="14203" s="691" customFormat="1" ht="15"/>
    <row r="14204" s="691" customFormat="1" ht="15"/>
    <row r="14205" s="691" customFormat="1" ht="15"/>
    <row r="14206" s="691" customFormat="1" ht="15"/>
    <row r="14207" s="691" customFormat="1" ht="15"/>
    <row r="14208" s="691" customFormat="1" ht="15"/>
    <row r="14209" s="691" customFormat="1" ht="15"/>
    <row r="14210" s="691" customFormat="1" ht="15"/>
    <row r="14211" s="691" customFormat="1" ht="15"/>
    <row r="14212" s="691" customFormat="1" ht="15"/>
    <row r="14213" s="691" customFormat="1" ht="15"/>
    <row r="14214" s="691" customFormat="1" ht="15"/>
    <row r="14215" s="691" customFormat="1" ht="15"/>
    <row r="14216" s="691" customFormat="1" ht="15"/>
    <row r="14217" s="691" customFormat="1" ht="15"/>
    <row r="14218" s="691" customFormat="1" ht="15"/>
    <row r="14219" s="691" customFormat="1" ht="15"/>
    <row r="14220" s="691" customFormat="1" ht="15"/>
    <row r="14221" s="691" customFormat="1" ht="15"/>
    <row r="14222" s="691" customFormat="1" ht="15"/>
    <row r="14223" s="691" customFormat="1" ht="15"/>
    <row r="14224" s="691" customFormat="1" ht="15"/>
    <row r="14225" s="691" customFormat="1" ht="15"/>
    <row r="14226" s="691" customFormat="1" ht="15"/>
    <row r="14227" s="691" customFormat="1" ht="15"/>
    <row r="14228" s="691" customFormat="1" ht="15"/>
    <row r="14229" s="691" customFormat="1" ht="15"/>
    <row r="14230" s="691" customFormat="1" ht="15"/>
    <row r="14231" s="691" customFormat="1" ht="15"/>
    <row r="14232" s="691" customFormat="1" ht="15"/>
    <row r="14233" s="691" customFormat="1" ht="15"/>
    <row r="14234" s="691" customFormat="1" ht="15"/>
    <row r="14235" s="691" customFormat="1" ht="15"/>
    <row r="14236" s="691" customFormat="1" ht="15"/>
    <row r="14237" s="691" customFormat="1" ht="15"/>
    <row r="14238" s="691" customFormat="1" ht="15"/>
    <row r="14239" s="691" customFormat="1" ht="15"/>
    <row r="14240" s="691" customFormat="1" ht="15"/>
    <row r="14241" s="691" customFormat="1" ht="15"/>
    <row r="14242" s="691" customFormat="1" ht="15"/>
    <row r="14243" s="691" customFormat="1" ht="15"/>
    <row r="14244" s="691" customFormat="1" ht="15"/>
    <row r="14245" s="691" customFormat="1" ht="15"/>
    <row r="14246" s="691" customFormat="1" ht="15"/>
    <row r="14247" s="691" customFormat="1" ht="15"/>
    <row r="14248" s="691" customFormat="1" ht="15"/>
    <row r="14249" s="691" customFormat="1" ht="15"/>
    <row r="14250" s="691" customFormat="1" ht="15"/>
    <row r="14251" s="691" customFormat="1" ht="15"/>
    <row r="14252" s="691" customFormat="1" ht="15"/>
    <row r="14253" s="691" customFormat="1" ht="15"/>
    <row r="14254" s="691" customFormat="1" ht="15"/>
    <row r="14255" s="691" customFormat="1" ht="15"/>
    <row r="14256" s="691" customFormat="1" ht="15"/>
    <row r="14257" s="691" customFormat="1" ht="15"/>
    <row r="14258" s="691" customFormat="1" ht="15"/>
    <row r="14259" s="691" customFormat="1" ht="15"/>
    <row r="14260" s="691" customFormat="1" ht="15"/>
    <row r="14261" s="691" customFormat="1" ht="15"/>
    <row r="14262" s="691" customFormat="1" ht="15"/>
    <row r="14263" s="691" customFormat="1" ht="15"/>
    <row r="14264" s="691" customFormat="1" ht="15"/>
    <row r="14265" s="691" customFormat="1" ht="15"/>
    <row r="14266" s="691" customFormat="1" ht="15"/>
    <row r="14267" s="691" customFormat="1" ht="15"/>
    <row r="14268" s="691" customFormat="1" ht="15"/>
    <row r="14269" s="691" customFormat="1" ht="15"/>
    <row r="14270" s="691" customFormat="1" ht="15"/>
    <row r="14271" s="691" customFormat="1" ht="15"/>
    <row r="14272" s="691" customFormat="1" ht="15"/>
    <row r="14273" s="691" customFormat="1" ht="15"/>
    <row r="14274" s="691" customFormat="1" ht="15"/>
    <row r="14275" s="691" customFormat="1" ht="15"/>
    <row r="14276" s="691" customFormat="1" ht="15"/>
    <row r="14277" s="691" customFormat="1" ht="15"/>
    <row r="14278" s="691" customFormat="1" ht="15"/>
    <row r="14279" s="691" customFormat="1" ht="15"/>
    <row r="14280" s="691" customFormat="1" ht="15"/>
    <row r="14281" s="691" customFormat="1" ht="15"/>
    <row r="14282" s="691" customFormat="1" ht="15"/>
    <row r="14283" s="691" customFormat="1" ht="15"/>
    <row r="14284" s="691" customFormat="1" ht="15"/>
    <row r="14285" s="691" customFormat="1" ht="15"/>
    <row r="14286" s="691" customFormat="1" ht="15"/>
    <row r="14287" s="691" customFormat="1" ht="15"/>
    <row r="14288" s="691" customFormat="1" ht="15"/>
    <row r="14289" s="691" customFormat="1" ht="15"/>
    <row r="14290" s="691" customFormat="1" ht="15"/>
    <row r="14291" s="691" customFormat="1" ht="15"/>
    <row r="14292" s="691" customFormat="1" ht="15"/>
    <row r="14293" s="691" customFormat="1" ht="15"/>
    <row r="14294" s="691" customFormat="1" ht="15"/>
    <row r="14295" s="691" customFormat="1" ht="15"/>
    <row r="14296" s="691" customFormat="1" ht="15"/>
    <row r="14297" s="691" customFormat="1" ht="15"/>
    <row r="14298" s="691" customFormat="1" ht="15"/>
    <row r="14299" s="691" customFormat="1" ht="15"/>
    <row r="14300" s="691" customFormat="1" ht="15"/>
    <row r="14301" s="691" customFormat="1" ht="15"/>
    <row r="14302" s="691" customFormat="1" ht="15"/>
    <row r="14303" s="691" customFormat="1" ht="15"/>
    <row r="14304" s="691" customFormat="1" ht="15"/>
    <row r="14305" s="691" customFormat="1" ht="15"/>
    <row r="14306" s="691" customFormat="1" ht="15"/>
    <row r="14307" s="691" customFormat="1" ht="15"/>
    <row r="14308" s="691" customFormat="1" ht="15"/>
    <row r="14309" s="691" customFormat="1" ht="15"/>
    <row r="14310" s="691" customFormat="1" ht="15"/>
    <row r="14311" s="691" customFormat="1" ht="15"/>
    <row r="14312" s="691" customFormat="1" ht="15"/>
    <row r="14313" s="691" customFormat="1" ht="15"/>
    <row r="14314" s="691" customFormat="1" ht="15"/>
    <row r="14315" s="691" customFormat="1" ht="15"/>
    <row r="14316" s="691" customFormat="1" ht="15"/>
    <row r="14317" s="691" customFormat="1" ht="15"/>
    <row r="14318" s="691" customFormat="1" ht="15"/>
    <row r="14319" s="691" customFormat="1" ht="15"/>
    <row r="14320" s="691" customFormat="1" ht="15"/>
    <row r="14321" s="691" customFormat="1" ht="15"/>
    <row r="14322" s="691" customFormat="1" ht="15"/>
    <row r="14323" s="691" customFormat="1" ht="15"/>
    <row r="14324" s="691" customFormat="1" ht="15"/>
    <row r="14325" s="691" customFormat="1" ht="15"/>
    <row r="14326" s="691" customFormat="1" ht="15"/>
    <row r="14327" s="691" customFormat="1" ht="15"/>
    <row r="14328" s="691" customFormat="1" ht="15"/>
    <row r="14329" s="691" customFormat="1" ht="15"/>
    <row r="14330" s="691" customFormat="1" ht="15"/>
    <row r="14331" s="691" customFormat="1" ht="15"/>
    <row r="14332" s="691" customFormat="1" ht="15"/>
    <row r="14333" s="691" customFormat="1" ht="15"/>
    <row r="14334" s="691" customFormat="1" ht="15"/>
    <row r="14335" s="691" customFormat="1" ht="15"/>
    <row r="14336" s="691" customFormat="1" ht="15"/>
    <row r="14337" s="691" customFormat="1" ht="15"/>
    <row r="14338" s="691" customFormat="1" ht="15"/>
    <row r="14339" s="691" customFormat="1" ht="15"/>
    <row r="14340" s="691" customFormat="1" ht="15"/>
    <row r="14341" s="691" customFormat="1" ht="15"/>
    <row r="14342" s="691" customFormat="1" ht="15"/>
    <row r="14343" s="691" customFormat="1" ht="15"/>
    <row r="14344" s="691" customFormat="1" ht="15"/>
    <row r="14345" s="691" customFormat="1" ht="15"/>
    <row r="14346" s="691" customFormat="1" ht="15"/>
    <row r="14347" s="691" customFormat="1" ht="15"/>
    <row r="14348" s="691" customFormat="1" ht="15"/>
    <row r="14349" s="691" customFormat="1" ht="15"/>
    <row r="14350" s="691" customFormat="1" ht="15"/>
    <row r="14351" s="691" customFormat="1" ht="15"/>
    <row r="14352" s="691" customFormat="1" ht="15"/>
    <row r="14353" s="691" customFormat="1" ht="15"/>
    <row r="14354" s="691" customFormat="1" ht="15"/>
    <row r="14355" s="691" customFormat="1" ht="15"/>
    <row r="14356" s="691" customFormat="1" ht="15"/>
    <row r="14357" s="691" customFormat="1" ht="15"/>
    <row r="14358" s="691" customFormat="1" ht="15"/>
    <row r="14359" s="691" customFormat="1" ht="15"/>
    <row r="14360" s="691" customFormat="1" ht="15"/>
    <row r="14361" s="691" customFormat="1" ht="15"/>
    <row r="14362" s="691" customFormat="1" ht="15"/>
    <row r="14363" s="691" customFormat="1" ht="15"/>
    <row r="14364" s="691" customFormat="1" ht="15"/>
    <row r="14365" s="691" customFormat="1" ht="15"/>
    <row r="14366" s="691" customFormat="1" ht="15"/>
    <row r="14367" s="691" customFormat="1" ht="15"/>
    <row r="14368" s="691" customFormat="1" ht="15"/>
    <row r="14369" s="691" customFormat="1" ht="15"/>
    <row r="14370" s="691" customFormat="1" ht="15"/>
    <row r="14371" s="691" customFormat="1" ht="15"/>
    <row r="14372" s="691" customFormat="1" ht="15"/>
    <row r="14373" s="691" customFormat="1" ht="15"/>
    <row r="14374" s="691" customFormat="1" ht="15"/>
    <row r="14375" s="691" customFormat="1" ht="15"/>
    <row r="14376" s="691" customFormat="1" ht="15"/>
    <row r="14377" s="691" customFormat="1" ht="15"/>
    <row r="14378" s="691" customFormat="1" ht="15"/>
    <row r="14379" s="691" customFormat="1" ht="15"/>
    <row r="14380" s="691" customFormat="1" ht="15"/>
    <row r="14381" s="691" customFormat="1" ht="15"/>
    <row r="14382" s="691" customFormat="1" ht="15"/>
    <row r="14383" s="691" customFormat="1" ht="15"/>
    <row r="14384" s="691" customFormat="1" ht="15"/>
    <row r="14385" s="691" customFormat="1" ht="15"/>
    <row r="14386" s="691" customFormat="1" ht="15"/>
    <row r="14387" s="691" customFormat="1" ht="15"/>
    <row r="14388" s="691" customFormat="1" ht="15"/>
    <row r="14389" s="691" customFormat="1" ht="15"/>
    <row r="14390" s="691" customFormat="1" ht="15"/>
    <row r="14391" s="691" customFormat="1" ht="15"/>
    <row r="14392" s="691" customFormat="1" ht="15"/>
    <row r="14393" s="691" customFormat="1" ht="15"/>
    <row r="14394" s="691" customFormat="1" ht="15"/>
    <row r="14395" s="691" customFormat="1" ht="15"/>
    <row r="14396" s="691" customFormat="1" ht="15"/>
    <row r="14397" s="691" customFormat="1" ht="15"/>
    <row r="14398" s="691" customFormat="1" ht="15"/>
    <row r="14399" s="691" customFormat="1" ht="15"/>
    <row r="14400" s="691" customFormat="1" ht="15"/>
    <row r="14401" s="691" customFormat="1" ht="15"/>
    <row r="14402" s="691" customFormat="1" ht="15"/>
    <row r="14403" s="691" customFormat="1" ht="15"/>
    <row r="14404" s="691" customFormat="1" ht="15"/>
    <row r="14405" s="691" customFormat="1" ht="15"/>
    <row r="14406" s="691" customFormat="1" ht="15"/>
    <row r="14407" s="691" customFormat="1" ht="15"/>
    <row r="14408" s="691" customFormat="1" ht="15"/>
    <row r="14409" s="691" customFormat="1" ht="15"/>
    <row r="14410" s="691" customFormat="1" ht="15"/>
    <row r="14411" s="691" customFormat="1" ht="15"/>
    <row r="14412" s="691" customFormat="1" ht="15"/>
    <row r="14413" s="691" customFormat="1" ht="15"/>
    <row r="14414" s="691" customFormat="1" ht="15"/>
    <row r="14415" s="691" customFormat="1" ht="15"/>
    <row r="14416" s="691" customFormat="1" ht="15"/>
    <row r="14417" s="691" customFormat="1" ht="15"/>
    <row r="14418" s="691" customFormat="1" ht="15"/>
    <row r="14419" s="691" customFormat="1" ht="15"/>
    <row r="14420" s="691" customFormat="1" ht="15"/>
    <row r="14421" s="691" customFormat="1" ht="15"/>
    <row r="14422" s="691" customFormat="1" ht="15"/>
    <row r="14423" s="691" customFormat="1" ht="15"/>
    <row r="14424" s="691" customFormat="1" ht="15"/>
    <row r="14425" s="691" customFormat="1" ht="15"/>
    <row r="14426" s="691" customFormat="1" ht="15"/>
    <row r="14427" s="691" customFormat="1" ht="15"/>
    <row r="14428" s="691" customFormat="1" ht="15"/>
    <row r="14429" s="691" customFormat="1" ht="15"/>
    <row r="14430" s="691" customFormat="1" ht="15"/>
    <row r="14431" s="691" customFormat="1" ht="15"/>
    <row r="14432" s="691" customFormat="1" ht="15"/>
    <row r="14433" s="691" customFormat="1" ht="15"/>
    <row r="14434" s="691" customFormat="1" ht="15"/>
    <row r="14435" s="691" customFormat="1" ht="15"/>
    <row r="14436" s="691" customFormat="1" ht="15"/>
    <row r="14437" s="691" customFormat="1" ht="15"/>
    <row r="14438" s="691" customFormat="1" ht="15"/>
    <row r="14439" s="691" customFormat="1" ht="15"/>
    <row r="14440" s="691" customFormat="1" ht="15"/>
    <row r="14441" s="691" customFormat="1" ht="15"/>
    <row r="14442" s="691" customFormat="1" ht="15"/>
    <row r="14443" s="691" customFormat="1" ht="15"/>
    <row r="14444" s="691" customFormat="1" ht="15"/>
    <row r="14445" s="691" customFormat="1" ht="15"/>
    <row r="14446" s="691" customFormat="1" ht="15"/>
    <row r="14447" s="691" customFormat="1" ht="15"/>
    <row r="14448" s="691" customFormat="1" ht="15"/>
    <row r="14449" s="691" customFormat="1" ht="15"/>
    <row r="14450" s="691" customFormat="1" ht="15"/>
    <row r="14451" s="691" customFormat="1" ht="15"/>
    <row r="14452" s="691" customFormat="1" ht="15"/>
    <row r="14453" s="691" customFormat="1" ht="15"/>
    <row r="14454" s="691" customFormat="1" ht="15"/>
    <row r="14455" s="691" customFormat="1" ht="15"/>
    <row r="14456" s="691" customFormat="1" ht="15"/>
    <row r="14457" s="691" customFormat="1" ht="15"/>
    <row r="14458" s="691" customFormat="1" ht="15"/>
    <row r="14459" s="691" customFormat="1" ht="15"/>
    <row r="14460" s="691" customFormat="1" ht="15"/>
    <row r="14461" s="691" customFormat="1" ht="15"/>
    <row r="14462" s="691" customFormat="1" ht="15"/>
    <row r="14463" s="691" customFormat="1" ht="15"/>
    <row r="14464" s="691" customFormat="1" ht="15"/>
    <row r="14465" s="691" customFormat="1" ht="15"/>
    <row r="14466" s="691" customFormat="1" ht="15"/>
    <row r="14467" s="691" customFormat="1" ht="15"/>
    <row r="14468" s="691" customFormat="1" ht="15"/>
    <row r="14469" s="691" customFormat="1" ht="15"/>
    <row r="14470" s="691" customFormat="1" ht="15"/>
    <row r="14471" s="691" customFormat="1" ht="15"/>
    <row r="14472" s="691" customFormat="1" ht="15"/>
    <row r="14473" s="691" customFormat="1" ht="15"/>
  </sheetData>
  <sheetProtection/>
  <mergeCells count="36">
    <mergeCell ref="AP4:AQ4"/>
    <mergeCell ref="AR4:AS4"/>
    <mergeCell ref="AT4:AU4"/>
    <mergeCell ref="AV4:AW4"/>
    <mergeCell ref="AH4:AI4"/>
    <mergeCell ref="AJ4:AK4"/>
    <mergeCell ref="AL4:AM4"/>
    <mergeCell ref="AN4:AO4"/>
    <mergeCell ref="BH4:BH5"/>
    <mergeCell ref="A5:C5"/>
    <mergeCell ref="BA4:BA5"/>
    <mergeCell ref="BB4:BB5"/>
    <mergeCell ref="BC4:BC5"/>
    <mergeCell ref="BG4:BG5"/>
    <mergeCell ref="Y4:Y5"/>
    <mergeCell ref="Z4:Z5"/>
    <mergeCell ref="AA4:AA5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A1:BH1"/>
    <mergeCell ref="A2:BH2"/>
    <mergeCell ref="A3:A4"/>
    <mergeCell ref="B3:C4"/>
    <mergeCell ref="D3:AA3"/>
    <mergeCell ref="AB3:BC3"/>
    <mergeCell ref="BD3:BH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78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2.7109375" style="6" customWidth="1"/>
    <col min="2" max="2" width="14.00390625" style="6" customWidth="1"/>
    <col min="3" max="3" width="8.28125" style="6" customWidth="1"/>
    <col min="4" max="4" width="4.7109375" style="6" customWidth="1"/>
    <col min="5" max="5" width="4.7109375" style="58" customWidth="1"/>
    <col min="6" max="6" width="4.7109375" style="6" customWidth="1"/>
    <col min="7" max="7" width="4.7109375" style="58" customWidth="1"/>
    <col min="8" max="8" width="4.7109375" style="6" customWidth="1"/>
    <col min="9" max="9" width="4.7109375" style="58" customWidth="1"/>
    <col min="10" max="10" width="4.7109375" style="6" customWidth="1"/>
    <col min="11" max="11" width="4.7109375" style="58" customWidth="1"/>
    <col min="12" max="12" width="4.7109375" style="6" customWidth="1"/>
    <col min="13" max="13" width="4.7109375" style="58" customWidth="1"/>
    <col min="14" max="14" width="4.7109375" style="6" customWidth="1"/>
    <col min="15" max="15" width="4.7109375" style="58" customWidth="1"/>
    <col min="16" max="16" width="4.7109375" style="6" customWidth="1"/>
    <col min="17" max="17" width="4.7109375" style="58" customWidth="1"/>
    <col min="18" max="21" width="4.7109375" style="6" customWidth="1"/>
    <col min="22" max="23" width="4.7109375" style="55" customWidth="1"/>
    <col min="24" max="49" width="4.7109375" style="6" customWidth="1"/>
    <col min="50" max="51" width="4.7109375" style="54" customWidth="1"/>
    <col min="52" max="16384" width="9.140625" style="54" customWidth="1"/>
  </cols>
  <sheetData>
    <row r="1" spans="1:51" ht="24.75" customHeight="1">
      <c r="A1" s="1010" t="s">
        <v>819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1010"/>
      <c r="AK1" s="1010"/>
      <c r="AL1" s="1010"/>
      <c r="AM1" s="1010"/>
      <c r="AN1" s="1010"/>
      <c r="AO1" s="1010"/>
      <c r="AP1" s="1010"/>
      <c r="AQ1" s="1010"/>
      <c r="AR1" s="1010"/>
      <c r="AS1" s="1010"/>
      <c r="AT1" s="1010"/>
      <c r="AU1" s="1010"/>
      <c r="AV1" s="1010"/>
      <c r="AW1" s="1010"/>
      <c r="AX1" s="1010"/>
      <c r="AY1" s="1010"/>
    </row>
    <row r="2" spans="1:51" ht="24.75" customHeight="1">
      <c r="A2" s="1010" t="s">
        <v>635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0"/>
      <c r="AT2" s="1010"/>
      <c r="AU2" s="1010"/>
      <c r="AV2" s="1010"/>
      <c r="AW2" s="1010"/>
      <c r="AX2" s="1010"/>
      <c r="AY2" s="1010"/>
    </row>
    <row r="3" spans="3:18" ht="24.75" customHeight="1" thickBot="1">
      <c r="C3" s="1088"/>
      <c r="D3" s="1088"/>
      <c r="E3" s="1088"/>
      <c r="F3" s="1088"/>
      <c r="G3" s="1088"/>
      <c r="H3" s="1088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51" ht="30" customHeight="1" thickTop="1">
      <c r="A4" s="1164" t="s">
        <v>188</v>
      </c>
      <c r="B4" s="1166" t="s">
        <v>533</v>
      </c>
      <c r="C4" s="1158" t="s">
        <v>534</v>
      </c>
      <c r="D4" s="1153" t="s">
        <v>636</v>
      </c>
      <c r="E4" s="1089"/>
      <c r="F4" s="1169" t="s">
        <v>637</v>
      </c>
      <c r="G4" s="1170"/>
      <c r="H4" s="1089" t="s">
        <v>310</v>
      </c>
      <c r="I4" s="1089"/>
      <c r="J4" s="1153" t="s">
        <v>638</v>
      </c>
      <c r="K4" s="1089"/>
      <c r="L4" s="1157" t="s">
        <v>639</v>
      </c>
      <c r="M4" s="1158"/>
      <c r="N4" s="1153" t="s">
        <v>640</v>
      </c>
      <c r="O4" s="1089"/>
      <c r="P4" s="1153" t="s">
        <v>641</v>
      </c>
      <c r="Q4" s="1089"/>
      <c r="R4" s="1089" t="s">
        <v>539</v>
      </c>
      <c r="S4" s="1089"/>
      <c r="T4" s="1153" t="s">
        <v>642</v>
      </c>
      <c r="U4" s="1089"/>
      <c r="V4" s="1153" t="s">
        <v>643</v>
      </c>
      <c r="W4" s="1089"/>
      <c r="X4" s="1161" t="s">
        <v>541</v>
      </c>
      <c r="Y4" s="1089" t="s">
        <v>305</v>
      </c>
      <c r="Z4" s="1089"/>
      <c r="AA4" s="1159" t="s">
        <v>644</v>
      </c>
      <c r="AB4" s="1160"/>
      <c r="AC4" s="1153" t="s">
        <v>645</v>
      </c>
      <c r="AD4" s="1089"/>
      <c r="AE4" s="1153" t="s">
        <v>646</v>
      </c>
      <c r="AF4" s="1089"/>
      <c r="AG4" s="1157" t="s">
        <v>647</v>
      </c>
      <c r="AH4" s="1158"/>
      <c r="AI4" s="1157" t="s">
        <v>648</v>
      </c>
      <c r="AJ4" s="1158"/>
      <c r="AK4" s="1153" t="s">
        <v>649</v>
      </c>
      <c r="AL4" s="1089"/>
      <c r="AM4" s="1089" t="s">
        <v>546</v>
      </c>
      <c r="AN4" s="1089"/>
      <c r="AO4" s="1153" t="s">
        <v>650</v>
      </c>
      <c r="AP4" s="1089"/>
      <c r="AQ4" s="1089" t="s">
        <v>12</v>
      </c>
      <c r="AR4" s="1089"/>
      <c r="AS4" s="1089" t="s">
        <v>548</v>
      </c>
      <c r="AT4" s="1089"/>
      <c r="AU4" s="1153" t="s">
        <v>651</v>
      </c>
      <c r="AV4" s="1089"/>
      <c r="AW4" s="1153" t="s">
        <v>652</v>
      </c>
      <c r="AX4" s="1089"/>
      <c r="AY4" s="1154" t="s">
        <v>653</v>
      </c>
    </row>
    <row r="5" spans="1:51" ht="12.75">
      <c r="A5" s="1165"/>
      <c r="B5" s="1167"/>
      <c r="C5" s="1168"/>
      <c r="D5" s="1090" t="s">
        <v>90</v>
      </c>
      <c r="E5" s="1090"/>
      <c r="F5" s="1090" t="s">
        <v>88</v>
      </c>
      <c r="G5" s="1090"/>
      <c r="H5" s="1090" t="s">
        <v>88</v>
      </c>
      <c r="I5" s="1090"/>
      <c r="J5" s="1090" t="s">
        <v>88</v>
      </c>
      <c r="K5" s="1090"/>
      <c r="L5" s="1090" t="s">
        <v>90</v>
      </c>
      <c r="M5" s="1090"/>
      <c r="N5" s="1090" t="s">
        <v>90</v>
      </c>
      <c r="O5" s="1090"/>
      <c r="P5" s="1090" t="s">
        <v>90</v>
      </c>
      <c r="Q5" s="1090"/>
      <c r="R5" s="1090" t="s">
        <v>88</v>
      </c>
      <c r="S5" s="1090"/>
      <c r="T5" s="1090" t="s">
        <v>89</v>
      </c>
      <c r="U5" s="1090"/>
      <c r="V5" s="1090"/>
      <c r="W5" s="1090"/>
      <c r="X5" s="1162"/>
      <c r="Y5" s="1093"/>
      <c r="Z5" s="1093"/>
      <c r="AA5" s="1090" t="s">
        <v>90</v>
      </c>
      <c r="AB5" s="1090"/>
      <c r="AC5" s="1090" t="s">
        <v>88</v>
      </c>
      <c r="AD5" s="1090"/>
      <c r="AE5" s="1090" t="s">
        <v>89</v>
      </c>
      <c r="AF5" s="1090"/>
      <c r="AG5" s="1090" t="s">
        <v>90</v>
      </c>
      <c r="AH5" s="1090"/>
      <c r="AI5" s="1090" t="s">
        <v>88</v>
      </c>
      <c r="AJ5" s="1090"/>
      <c r="AK5" s="1090" t="s">
        <v>90</v>
      </c>
      <c r="AL5" s="1090"/>
      <c r="AM5" s="1090" t="s">
        <v>88</v>
      </c>
      <c r="AN5" s="1090"/>
      <c r="AO5" s="1090" t="s">
        <v>90</v>
      </c>
      <c r="AP5" s="1090"/>
      <c r="AQ5" s="1090" t="s">
        <v>91</v>
      </c>
      <c r="AR5" s="1090"/>
      <c r="AS5" s="1090" t="s">
        <v>90</v>
      </c>
      <c r="AT5" s="1090"/>
      <c r="AU5" s="1090"/>
      <c r="AV5" s="1090"/>
      <c r="AW5" s="1090"/>
      <c r="AX5" s="1090"/>
      <c r="AY5" s="1155"/>
    </row>
    <row r="6" spans="1:51" ht="12.75">
      <c r="A6" s="1165"/>
      <c r="B6" s="1167"/>
      <c r="C6" s="1168"/>
      <c r="D6" s="206" t="s">
        <v>222</v>
      </c>
      <c r="E6" s="206" t="s">
        <v>221</v>
      </c>
      <c r="F6" s="206" t="s">
        <v>222</v>
      </c>
      <c r="G6" s="206" t="s">
        <v>221</v>
      </c>
      <c r="H6" s="206" t="s">
        <v>222</v>
      </c>
      <c r="I6" s="206" t="s">
        <v>221</v>
      </c>
      <c r="J6" s="206" t="s">
        <v>222</v>
      </c>
      <c r="K6" s="206" t="s">
        <v>223</v>
      </c>
      <c r="L6" s="206" t="s">
        <v>224</v>
      </c>
      <c r="M6" s="206" t="s">
        <v>221</v>
      </c>
      <c r="N6" s="206" t="s">
        <v>222</v>
      </c>
      <c r="O6" s="206" t="s">
        <v>223</v>
      </c>
      <c r="P6" s="206" t="s">
        <v>222</v>
      </c>
      <c r="Q6" s="206" t="s">
        <v>221</v>
      </c>
      <c r="R6" s="206" t="s">
        <v>222</v>
      </c>
      <c r="S6" s="206" t="s">
        <v>221</v>
      </c>
      <c r="T6" s="20" t="s">
        <v>196</v>
      </c>
      <c r="U6" s="20" t="s">
        <v>193</v>
      </c>
      <c r="V6" s="208" t="s">
        <v>196</v>
      </c>
      <c r="W6" s="208" t="s">
        <v>193</v>
      </c>
      <c r="X6" s="1163"/>
      <c r="Y6" s="206" t="s">
        <v>222</v>
      </c>
      <c r="Z6" s="206" t="s">
        <v>221</v>
      </c>
      <c r="AA6" s="206" t="s">
        <v>222</v>
      </c>
      <c r="AB6" s="206" t="s">
        <v>221</v>
      </c>
      <c r="AC6" s="206" t="s">
        <v>222</v>
      </c>
      <c r="AD6" s="206" t="s">
        <v>221</v>
      </c>
      <c r="AE6" s="206" t="s">
        <v>222</v>
      </c>
      <c r="AF6" s="206" t="s">
        <v>223</v>
      </c>
      <c r="AG6" s="206" t="s">
        <v>224</v>
      </c>
      <c r="AH6" s="206" t="s">
        <v>221</v>
      </c>
      <c r="AI6" s="206" t="s">
        <v>222</v>
      </c>
      <c r="AJ6" s="206" t="s">
        <v>223</v>
      </c>
      <c r="AK6" s="206" t="s">
        <v>222</v>
      </c>
      <c r="AL6" s="206" t="s">
        <v>221</v>
      </c>
      <c r="AM6" s="206" t="s">
        <v>222</v>
      </c>
      <c r="AN6" s="206" t="s">
        <v>221</v>
      </c>
      <c r="AO6" s="206">
        <v>7.4</v>
      </c>
      <c r="AP6" s="206">
        <v>3</v>
      </c>
      <c r="AQ6" s="20" t="s">
        <v>196</v>
      </c>
      <c r="AR6" s="20" t="s">
        <v>193</v>
      </c>
      <c r="AS6" s="20" t="s">
        <v>196</v>
      </c>
      <c r="AT6" s="20" t="s">
        <v>193</v>
      </c>
      <c r="AU6" s="208" t="s">
        <v>196</v>
      </c>
      <c r="AV6" s="208" t="s">
        <v>193</v>
      </c>
      <c r="AW6" s="208" t="s">
        <v>196</v>
      </c>
      <c r="AX6" s="208" t="s">
        <v>193</v>
      </c>
      <c r="AY6" s="1156"/>
    </row>
    <row r="7" spans="1:51" ht="21" customHeight="1">
      <c r="A7" s="407">
        <v>1</v>
      </c>
      <c r="B7" s="410" t="s">
        <v>34</v>
      </c>
      <c r="C7" s="411" t="s">
        <v>654</v>
      </c>
      <c r="D7" s="389">
        <v>5.8</v>
      </c>
      <c r="E7" s="389">
        <v>2</v>
      </c>
      <c r="F7" s="390">
        <v>8.4</v>
      </c>
      <c r="G7" s="390">
        <v>3.5</v>
      </c>
      <c r="H7" s="390">
        <v>7.4</v>
      </c>
      <c r="I7" s="390">
        <v>3</v>
      </c>
      <c r="J7" s="391">
        <v>8.2</v>
      </c>
      <c r="K7" s="391">
        <v>3.5</v>
      </c>
      <c r="L7" s="390">
        <v>8.3</v>
      </c>
      <c r="M7" s="390">
        <v>3.5</v>
      </c>
      <c r="N7" s="390">
        <v>6.9</v>
      </c>
      <c r="O7" s="390">
        <v>2.5</v>
      </c>
      <c r="P7" s="392">
        <v>5.5</v>
      </c>
      <c r="Q7" s="391">
        <v>2</v>
      </c>
      <c r="R7" s="390">
        <v>7.3</v>
      </c>
      <c r="S7" s="390">
        <v>3</v>
      </c>
      <c r="T7" s="390">
        <v>8.1</v>
      </c>
      <c r="U7" s="390">
        <v>3.5</v>
      </c>
      <c r="V7" s="386">
        <f aca="true" t="shared" si="0" ref="V7:W12">(D7*3+F7*2+J7*2+L7*3+N7*3+P7*3+R7*2+T7*4)/22</f>
        <v>7.259090909090909</v>
      </c>
      <c r="W7" s="386">
        <f t="shared" si="0"/>
        <v>2.909090909090909</v>
      </c>
      <c r="X7" s="387" t="s">
        <v>500</v>
      </c>
      <c r="Y7" s="385">
        <v>8</v>
      </c>
      <c r="Z7" s="385">
        <v>3.5</v>
      </c>
      <c r="AA7" s="385">
        <v>5.8</v>
      </c>
      <c r="AB7" s="385">
        <v>2</v>
      </c>
      <c r="AC7" s="385">
        <v>0</v>
      </c>
      <c r="AD7" s="385">
        <v>0</v>
      </c>
      <c r="AE7" s="385">
        <v>0</v>
      </c>
      <c r="AF7" s="385">
        <v>0</v>
      </c>
      <c r="AG7" s="385">
        <v>2.7</v>
      </c>
      <c r="AH7" s="385">
        <v>0</v>
      </c>
      <c r="AI7" s="385">
        <v>7.2</v>
      </c>
      <c r="AJ7" s="385">
        <v>3</v>
      </c>
      <c r="AK7" s="385">
        <v>6.5</v>
      </c>
      <c r="AL7" s="385">
        <v>2</v>
      </c>
      <c r="AM7" s="385">
        <v>6.7</v>
      </c>
      <c r="AN7" s="385">
        <v>2.5</v>
      </c>
      <c r="AO7" s="385">
        <v>7.2</v>
      </c>
      <c r="AP7" s="385">
        <v>3</v>
      </c>
      <c r="AQ7" s="385">
        <v>7.8</v>
      </c>
      <c r="AR7" s="385">
        <v>3</v>
      </c>
      <c r="AS7" s="385">
        <v>5.4</v>
      </c>
      <c r="AT7" s="385">
        <v>1.5</v>
      </c>
      <c r="AU7" s="386">
        <f>(AA7*3+AC7*2+AE7*4+AG7*3+AI7*2+AK7*3+AM7*2+AO7*3+AQ7*1+AS7*3)/26</f>
        <v>4.553846153846154</v>
      </c>
      <c r="AV7" s="386">
        <f>(AB7*3+AD7*2+AF7*4+AH7*3+AJ7*2+AL7*3+AN7*2+AP7*3+AR7*1+AT7*3)/26</f>
        <v>1.5192307692307692</v>
      </c>
      <c r="AW7" s="386">
        <f aca="true" t="shared" si="1" ref="AW7:AW12">(D7*3+F7*2+J7*2+L7*3+N7*3+P7*3+R7*2+T7*4+AA7*3+AC7*2+AE7*4+AG7*3+AI7*2+AK7*3+AM7*2+AO7*3+AQ7*1+AS7*3)/48</f>
        <v>5.793749999999999</v>
      </c>
      <c r="AX7" s="386">
        <f aca="true" t="shared" si="2" ref="AX7:AX12">(E7*3+G7*2+K7*2+M7*3+O7*3+Q7*3+S7*2+U7*4+AB7*3+AD7*2+AF7*4+AH7*2+AJ7*2+AL7*3+AN7*2+AP7*3+AR7*1+AT7*3)/48</f>
        <v>2.15625</v>
      </c>
      <c r="AY7" s="24" t="s">
        <v>17</v>
      </c>
    </row>
    <row r="8" spans="1:51" ht="23.25" customHeight="1">
      <c r="A8" s="408">
        <v>2</v>
      </c>
      <c r="B8" s="412" t="s">
        <v>655</v>
      </c>
      <c r="C8" s="413" t="s">
        <v>98</v>
      </c>
      <c r="D8" s="393">
        <v>5.3</v>
      </c>
      <c r="E8" s="393">
        <v>1.5</v>
      </c>
      <c r="F8" s="22">
        <v>7.9</v>
      </c>
      <c r="G8" s="22">
        <v>3</v>
      </c>
      <c r="H8" s="22">
        <v>7.2</v>
      </c>
      <c r="I8" s="22">
        <v>3</v>
      </c>
      <c r="J8" s="22">
        <v>7.5</v>
      </c>
      <c r="K8" s="22">
        <v>3</v>
      </c>
      <c r="L8" s="22">
        <v>7</v>
      </c>
      <c r="M8" s="22">
        <v>3</v>
      </c>
      <c r="N8" s="22">
        <v>6.5</v>
      </c>
      <c r="O8" s="22">
        <v>2.5</v>
      </c>
      <c r="P8" s="394">
        <v>5.1</v>
      </c>
      <c r="Q8" s="22">
        <v>1.5</v>
      </c>
      <c r="R8" s="22">
        <v>6.5</v>
      </c>
      <c r="S8" s="22">
        <v>2.5</v>
      </c>
      <c r="T8" s="22">
        <v>6.6</v>
      </c>
      <c r="U8" s="22">
        <v>2.5</v>
      </c>
      <c r="V8" s="395">
        <f t="shared" si="0"/>
        <v>6.45</v>
      </c>
      <c r="W8" s="395">
        <f t="shared" si="0"/>
        <v>2.3863636363636362</v>
      </c>
      <c r="X8" s="396" t="s">
        <v>17</v>
      </c>
      <c r="Y8" s="388">
        <v>7</v>
      </c>
      <c r="Z8" s="388">
        <v>3</v>
      </c>
      <c r="AA8" s="388">
        <v>5.5</v>
      </c>
      <c r="AB8" s="388">
        <v>2</v>
      </c>
      <c r="AC8" s="388">
        <v>6.8</v>
      </c>
      <c r="AD8" s="388">
        <v>2.5</v>
      </c>
      <c r="AE8" s="388">
        <v>4.7</v>
      </c>
      <c r="AF8" s="388">
        <v>1</v>
      </c>
      <c r="AG8" s="388">
        <v>5.6</v>
      </c>
      <c r="AH8" s="388">
        <v>2</v>
      </c>
      <c r="AI8" s="388">
        <v>5.6</v>
      </c>
      <c r="AJ8" s="388">
        <v>2</v>
      </c>
      <c r="AK8" s="388">
        <v>4.5</v>
      </c>
      <c r="AL8" s="388">
        <v>1</v>
      </c>
      <c r="AM8" s="388">
        <v>6.5</v>
      </c>
      <c r="AN8" s="388">
        <v>2</v>
      </c>
      <c r="AO8" s="388">
        <v>6.5</v>
      </c>
      <c r="AP8" s="388">
        <v>2.5</v>
      </c>
      <c r="AQ8" s="388">
        <v>7.8</v>
      </c>
      <c r="AR8" s="388">
        <v>3</v>
      </c>
      <c r="AS8" s="388">
        <v>5.3</v>
      </c>
      <c r="AT8" s="388">
        <v>1.5</v>
      </c>
      <c r="AU8" s="395">
        <f aca="true" t="shared" si="3" ref="AU8:AV12">(AA8*3+AC8*2+AE8*4+AG8*3+AI8*2+AK8*3+AM8*2+AO8*3+AQ8*1+AS8*3)/26</f>
        <v>5.63846153846154</v>
      </c>
      <c r="AV8" s="395">
        <f t="shared" si="3"/>
        <v>1.8076923076923077</v>
      </c>
      <c r="AW8" s="395">
        <f t="shared" si="1"/>
        <v>6.010416666666667</v>
      </c>
      <c r="AX8" s="395">
        <f t="shared" si="2"/>
        <v>2.03125</v>
      </c>
      <c r="AY8" s="333" t="s">
        <v>17</v>
      </c>
    </row>
    <row r="9" spans="1:51" ht="21.75" customHeight="1">
      <c r="A9" s="408">
        <v>3</v>
      </c>
      <c r="B9" s="412" t="s">
        <v>656</v>
      </c>
      <c r="C9" s="414" t="s">
        <v>143</v>
      </c>
      <c r="D9" s="393">
        <v>4.5</v>
      </c>
      <c r="E9" s="393">
        <v>1</v>
      </c>
      <c r="F9" s="22">
        <v>6.2</v>
      </c>
      <c r="G9" s="22">
        <v>2</v>
      </c>
      <c r="H9" s="22">
        <v>7.4</v>
      </c>
      <c r="I9" s="22">
        <v>3</v>
      </c>
      <c r="J9" s="397">
        <v>7.6</v>
      </c>
      <c r="K9" s="397">
        <v>3</v>
      </c>
      <c r="L9" s="22">
        <v>7</v>
      </c>
      <c r="M9" s="22">
        <v>3</v>
      </c>
      <c r="N9" s="22">
        <v>5.8</v>
      </c>
      <c r="O9" s="22">
        <v>2</v>
      </c>
      <c r="P9" s="394">
        <v>5</v>
      </c>
      <c r="Q9" s="397">
        <v>1.5</v>
      </c>
      <c r="R9" s="22">
        <v>5.4</v>
      </c>
      <c r="S9" s="22">
        <v>1.5</v>
      </c>
      <c r="T9" s="22">
        <v>5.9</v>
      </c>
      <c r="U9" s="22">
        <v>2</v>
      </c>
      <c r="V9" s="395">
        <f t="shared" si="0"/>
        <v>5.859090909090909</v>
      </c>
      <c r="W9" s="395">
        <f t="shared" si="0"/>
        <v>1.9772727272727273</v>
      </c>
      <c r="X9" s="396" t="s">
        <v>17</v>
      </c>
      <c r="Y9" s="388">
        <v>8</v>
      </c>
      <c r="Z9" s="388">
        <v>3.5</v>
      </c>
      <c r="AA9" s="388">
        <v>1.8</v>
      </c>
      <c r="AB9" s="388">
        <v>0</v>
      </c>
      <c r="AC9" s="388">
        <v>0</v>
      </c>
      <c r="AD9" s="388">
        <v>0</v>
      </c>
      <c r="AE9" s="388">
        <v>0</v>
      </c>
      <c r="AF9" s="388">
        <v>0</v>
      </c>
      <c r="AG9" s="388">
        <v>0</v>
      </c>
      <c r="AH9" s="388">
        <v>0</v>
      </c>
      <c r="AI9" s="388">
        <v>5.2</v>
      </c>
      <c r="AJ9" s="388">
        <v>1.5</v>
      </c>
      <c r="AK9" s="388">
        <v>3.3</v>
      </c>
      <c r="AL9" s="388">
        <v>1</v>
      </c>
      <c r="AM9" s="388">
        <v>6.3</v>
      </c>
      <c r="AN9" s="388">
        <v>2</v>
      </c>
      <c r="AO9" s="388">
        <v>7</v>
      </c>
      <c r="AP9" s="388">
        <v>3</v>
      </c>
      <c r="AQ9" s="388">
        <v>7.5</v>
      </c>
      <c r="AR9" s="388">
        <v>3</v>
      </c>
      <c r="AS9" s="388">
        <v>2.3</v>
      </c>
      <c r="AT9" s="388">
        <v>0</v>
      </c>
      <c r="AU9" s="395">
        <f t="shared" si="3"/>
        <v>2.8346153846153848</v>
      </c>
      <c r="AV9" s="395">
        <f t="shared" si="3"/>
        <v>0.8461538461538461</v>
      </c>
      <c r="AW9" s="395">
        <f t="shared" si="1"/>
        <v>4.220833333333334</v>
      </c>
      <c r="AX9" s="395">
        <f t="shared" si="2"/>
        <v>1.3645833333333333</v>
      </c>
      <c r="AY9" s="333" t="s">
        <v>225</v>
      </c>
    </row>
    <row r="10" spans="1:51" ht="23.25" customHeight="1">
      <c r="A10" s="408">
        <v>4</v>
      </c>
      <c r="B10" s="412" t="s">
        <v>657</v>
      </c>
      <c r="C10" s="414" t="s">
        <v>43</v>
      </c>
      <c r="D10" s="393">
        <v>4.8</v>
      </c>
      <c r="E10" s="393">
        <v>1</v>
      </c>
      <c r="F10" s="22">
        <v>6.1</v>
      </c>
      <c r="G10" s="22">
        <v>2</v>
      </c>
      <c r="H10" s="398">
        <v>7.8</v>
      </c>
      <c r="I10" s="398">
        <v>3</v>
      </c>
      <c r="J10" s="22">
        <v>8.2</v>
      </c>
      <c r="K10" s="22">
        <v>3.5</v>
      </c>
      <c r="L10" s="22">
        <v>7</v>
      </c>
      <c r="M10" s="22">
        <v>3</v>
      </c>
      <c r="N10" s="22">
        <v>5.8</v>
      </c>
      <c r="O10" s="22">
        <v>2</v>
      </c>
      <c r="P10" s="394">
        <v>4</v>
      </c>
      <c r="Q10" s="22">
        <v>1</v>
      </c>
      <c r="R10" s="22">
        <v>4.4</v>
      </c>
      <c r="S10" s="22">
        <v>1</v>
      </c>
      <c r="T10" s="22">
        <v>1</v>
      </c>
      <c r="U10" s="22">
        <v>0</v>
      </c>
      <c r="V10" s="395">
        <f t="shared" si="0"/>
        <v>4.827272727272727</v>
      </c>
      <c r="W10" s="395">
        <f t="shared" si="0"/>
        <v>1.5454545454545454</v>
      </c>
      <c r="X10" s="396" t="s">
        <v>555</v>
      </c>
      <c r="Y10" s="388">
        <v>0</v>
      </c>
      <c r="Z10" s="388">
        <v>0</v>
      </c>
      <c r="AA10" s="388">
        <v>1.1</v>
      </c>
      <c r="AB10" s="388">
        <v>0</v>
      </c>
      <c r="AC10" s="388">
        <v>0</v>
      </c>
      <c r="AD10" s="388">
        <v>0</v>
      </c>
      <c r="AE10" s="388">
        <v>0</v>
      </c>
      <c r="AF10" s="388">
        <v>0</v>
      </c>
      <c r="AG10" s="388">
        <v>0</v>
      </c>
      <c r="AH10" s="388">
        <v>0</v>
      </c>
      <c r="AI10" s="388">
        <v>0</v>
      </c>
      <c r="AJ10" s="388">
        <v>0</v>
      </c>
      <c r="AK10" s="388">
        <v>1.1</v>
      </c>
      <c r="AL10" s="388">
        <v>0</v>
      </c>
      <c r="AM10" s="388">
        <v>1.1</v>
      </c>
      <c r="AN10" s="388">
        <v>0</v>
      </c>
      <c r="AO10" s="388">
        <v>0</v>
      </c>
      <c r="AP10" s="388">
        <v>0</v>
      </c>
      <c r="AQ10" s="388">
        <v>7.5</v>
      </c>
      <c r="AR10" s="388">
        <v>3</v>
      </c>
      <c r="AS10" s="388">
        <v>1</v>
      </c>
      <c r="AT10" s="388">
        <v>0</v>
      </c>
      <c r="AU10" s="395">
        <f t="shared" si="3"/>
        <v>0.7423076923076923</v>
      </c>
      <c r="AV10" s="395">
        <f t="shared" si="3"/>
        <v>0.11538461538461539</v>
      </c>
      <c r="AW10" s="395">
        <f t="shared" si="1"/>
        <v>2.6145833333333335</v>
      </c>
      <c r="AX10" s="395">
        <f t="shared" si="2"/>
        <v>0.7708333333333334</v>
      </c>
      <c r="AY10" s="333" t="s">
        <v>225</v>
      </c>
    </row>
    <row r="11" spans="1:51" ht="26.25" customHeight="1">
      <c r="A11" s="408">
        <v>5</v>
      </c>
      <c r="B11" s="412" t="s">
        <v>658</v>
      </c>
      <c r="C11" s="414" t="s">
        <v>177</v>
      </c>
      <c r="D11" s="393">
        <v>5.2</v>
      </c>
      <c r="E11" s="393">
        <v>1.5</v>
      </c>
      <c r="F11" s="22">
        <v>7.7</v>
      </c>
      <c r="G11" s="22">
        <v>3</v>
      </c>
      <c r="H11" s="22">
        <v>7.8</v>
      </c>
      <c r="I11" s="22">
        <v>3</v>
      </c>
      <c r="J11" s="22">
        <v>7.9</v>
      </c>
      <c r="K11" s="22">
        <v>3</v>
      </c>
      <c r="L11" s="22">
        <v>6.9</v>
      </c>
      <c r="M11" s="22">
        <v>2.5</v>
      </c>
      <c r="N11" s="22">
        <v>6.4</v>
      </c>
      <c r="O11" s="22">
        <v>2</v>
      </c>
      <c r="P11" s="394">
        <v>5.9</v>
      </c>
      <c r="Q11" s="22">
        <v>2</v>
      </c>
      <c r="R11" s="22">
        <v>7.3</v>
      </c>
      <c r="S11" s="22">
        <v>3</v>
      </c>
      <c r="T11" s="22">
        <v>7.6</v>
      </c>
      <c r="U11" s="22">
        <v>3</v>
      </c>
      <c r="V11" s="395">
        <f t="shared" si="0"/>
        <v>6.790909090909091</v>
      </c>
      <c r="W11" s="395">
        <f t="shared" si="0"/>
        <v>2.4545454545454546</v>
      </c>
      <c r="X11" s="396" t="s">
        <v>17</v>
      </c>
      <c r="Y11" s="399">
        <v>7</v>
      </c>
      <c r="Z11" s="399">
        <v>3</v>
      </c>
      <c r="AA11" s="399">
        <v>7</v>
      </c>
      <c r="AB11" s="399">
        <v>3</v>
      </c>
      <c r="AC11" s="399">
        <v>5.9</v>
      </c>
      <c r="AD11" s="399">
        <v>2</v>
      </c>
      <c r="AE11" s="399">
        <v>5</v>
      </c>
      <c r="AF11" s="399">
        <v>1.5</v>
      </c>
      <c r="AG11" s="399">
        <v>6.4</v>
      </c>
      <c r="AH11" s="399">
        <v>2</v>
      </c>
      <c r="AI11" s="399">
        <v>7.5</v>
      </c>
      <c r="AJ11" s="399">
        <v>3</v>
      </c>
      <c r="AK11" s="399">
        <v>6.6</v>
      </c>
      <c r="AL11" s="399">
        <v>2.5</v>
      </c>
      <c r="AM11" s="399">
        <v>7.1</v>
      </c>
      <c r="AN11" s="399">
        <v>3</v>
      </c>
      <c r="AO11" s="399">
        <v>6.4</v>
      </c>
      <c r="AP11" s="399">
        <v>2</v>
      </c>
      <c r="AQ11" s="399">
        <v>8.3</v>
      </c>
      <c r="AR11" s="399">
        <v>3.5</v>
      </c>
      <c r="AS11" s="399">
        <v>5.3</v>
      </c>
      <c r="AT11" s="399">
        <v>1.5</v>
      </c>
      <c r="AU11" s="399">
        <f t="shared" si="3"/>
        <v>6.323076923076924</v>
      </c>
      <c r="AV11" s="399">
        <f t="shared" si="3"/>
        <v>2.25</v>
      </c>
      <c r="AW11" s="399">
        <f t="shared" si="1"/>
        <v>6.5375000000000005</v>
      </c>
      <c r="AX11" s="399">
        <f t="shared" si="2"/>
        <v>2.3020833333333335</v>
      </c>
      <c r="AY11" s="333" t="s">
        <v>17</v>
      </c>
    </row>
    <row r="12" spans="1:51" ht="24" customHeight="1" thickBot="1">
      <c r="A12" s="409">
        <v>6</v>
      </c>
      <c r="B12" s="415" t="s">
        <v>34</v>
      </c>
      <c r="C12" s="416" t="s">
        <v>124</v>
      </c>
      <c r="D12" s="400">
        <v>7.6</v>
      </c>
      <c r="E12" s="400">
        <v>3</v>
      </c>
      <c r="F12" s="401">
        <v>6.32</v>
      </c>
      <c r="G12" s="401">
        <v>2</v>
      </c>
      <c r="H12" s="401">
        <v>7.6</v>
      </c>
      <c r="I12" s="401">
        <v>3</v>
      </c>
      <c r="J12" s="401">
        <v>2.5</v>
      </c>
      <c r="K12" s="401">
        <v>0</v>
      </c>
      <c r="L12" s="401">
        <v>6.1</v>
      </c>
      <c r="M12" s="401">
        <v>2</v>
      </c>
      <c r="N12" s="401">
        <v>6.5</v>
      </c>
      <c r="O12" s="401">
        <v>2.5</v>
      </c>
      <c r="P12" s="402">
        <v>6.1</v>
      </c>
      <c r="Q12" s="401">
        <v>2</v>
      </c>
      <c r="R12" s="401">
        <v>8.2</v>
      </c>
      <c r="S12" s="401">
        <v>3.5</v>
      </c>
      <c r="T12" s="401">
        <v>5.4</v>
      </c>
      <c r="U12" s="401">
        <v>1.5</v>
      </c>
      <c r="V12" s="403">
        <f t="shared" si="0"/>
        <v>6.115454545454545</v>
      </c>
      <c r="W12" s="403">
        <f t="shared" si="0"/>
        <v>2.0681818181818183</v>
      </c>
      <c r="X12" s="404" t="s">
        <v>17</v>
      </c>
      <c r="Y12" s="405">
        <v>8</v>
      </c>
      <c r="Z12" s="405">
        <v>3.5</v>
      </c>
      <c r="AA12" s="405">
        <v>7.4</v>
      </c>
      <c r="AB12" s="405">
        <v>3</v>
      </c>
      <c r="AC12" s="405">
        <v>5.1</v>
      </c>
      <c r="AD12" s="405">
        <v>1.5</v>
      </c>
      <c r="AE12" s="405">
        <v>7.1</v>
      </c>
      <c r="AF12" s="405">
        <v>3</v>
      </c>
      <c r="AG12" s="405">
        <v>5.9</v>
      </c>
      <c r="AH12" s="405">
        <v>2</v>
      </c>
      <c r="AI12" s="405">
        <v>7.5</v>
      </c>
      <c r="AJ12" s="405">
        <v>0</v>
      </c>
      <c r="AK12" s="405">
        <v>3.8</v>
      </c>
      <c r="AL12" s="405">
        <v>0</v>
      </c>
      <c r="AM12" s="405">
        <v>7</v>
      </c>
      <c r="AN12" s="405">
        <v>3</v>
      </c>
      <c r="AO12" s="405">
        <v>7.1</v>
      </c>
      <c r="AP12" s="405">
        <v>3</v>
      </c>
      <c r="AQ12" s="405">
        <v>8.3</v>
      </c>
      <c r="AR12" s="405">
        <v>3.5</v>
      </c>
      <c r="AS12" s="405">
        <v>4</v>
      </c>
      <c r="AT12" s="405">
        <v>1</v>
      </c>
      <c r="AU12" s="403">
        <f t="shared" si="3"/>
        <v>6.173076923076923</v>
      </c>
      <c r="AV12" s="403">
        <f t="shared" si="3"/>
        <v>1.9807692307692308</v>
      </c>
      <c r="AW12" s="403">
        <f t="shared" si="1"/>
        <v>6.146666666666667</v>
      </c>
      <c r="AX12" s="403">
        <f t="shared" si="2"/>
        <v>1.9791666666666667</v>
      </c>
      <c r="AY12" s="406" t="s">
        <v>225</v>
      </c>
    </row>
    <row r="13" spans="1:49" s="56" customFormat="1" ht="4.5" customHeight="1" thickTop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77"/>
      <c r="X13" s="76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7"/>
      <c r="AV13" s="77"/>
      <c r="AW13" s="76"/>
    </row>
    <row r="14" spans="8:49" s="56" customFormat="1" ht="12.75"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57"/>
      <c r="W14" s="57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s="56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7"/>
      <c r="W15" s="57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s="56" customFormat="1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57"/>
      <c r="W16" s="57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s="56" customFormat="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57"/>
      <c r="W17" s="57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s="56" customFormat="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57"/>
      <c r="W18" s="57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s="56" customFormat="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57"/>
      <c r="W19" s="57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s="56" customFormat="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57"/>
      <c r="W20" s="57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s="56" customFormat="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57"/>
      <c r="W21" s="57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s="56" customFormat="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57"/>
      <c r="W22" s="57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s="56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57"/>
      <c r="W23" s="57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56" customFormat="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57"/>
      <c r="W24" s="57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56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57"/>
      <c r="W25" s="57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s="56" customFormat="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57"/>
      <c r="W26" s="57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s="56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57"/>
      <c r="W27" s="57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s="56" customFormat="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57"/>
      <c r="W28" s="57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56" customFormat="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57"/>
      <c r="W29" s="57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s="56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57"/>
      <c r="W30" s="57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s="56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57"/>
      <c r="W31" s="57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s="56" customFormat="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57"/>
      <c r="W32" s="57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56" customFormat="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57"/>
      <c r="W33" s="57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56" customFormat="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57"/>
      <c r="W34" s="57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s="56" customFormat="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57"/>
      <c r="W35" s="57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s="56" customFormat="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57"/>
      <c r="W36" s="57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56" customFormat="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57"/>
      <c r="W37" s="5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56" customFormat="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57"/>
      <c r="W38" s="57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56" customFormat="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57"/>
      <c r="W39" s="57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s="56" customFormat="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57"/>
      <c r="W40" s="57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s="56" customFormat="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57"/>
      <c r="W41" s="57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56" customFormat="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57"/>
      <c r="W42" s="57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s="56" customFormat="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57"/>
      <c r="W43" s="57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s="56" customFormat="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7"/>
      <c r="W44" s="57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s="56" customFormat="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7"/>
      <c r="W45" s="57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56" customFormat="1" ht="12.75">
      <c r="A46" s="14"/>
      <c r="B46" s="74"/>
      <c r="C46" s="79"/>
      <c r="D46" s="79"/>
      <c r="E46" s="1150"/>
      <c r="F46" s="1151"/>
      <c r="G46" s="115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57"/>
      <c r="W46" s="57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s="56" customFormat="1" ht="12.75">
      <c r="A47" s="14"/>
      <c r="B47" s="74"/>
      <c r="C47" s="13"/>
      <c r="D47" s="13"/>
      <c r="E47" s="1149"/>
      <c r="F47" s="1149"/>
      <c r="G47" s="114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57"/>
      <c r="W47" s="57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56" customFormat="1" ht="12.75">
      <c r="A48" s="14"/>
      <c r="B48" s="74"/>
      <c r="C48" s="13"/>
      <c r="D48" s="13"/>
      <c r="E48" s="1149"/>
      <c r="F48" s="1149"/>
      <c r="G48" s="114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7"/>
      <c r="W48" s="57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56" customFormat="1" ht="12.75">
      <c r="A49" s="14"/>
      <c r="B49" s="74"/>
      <c r="C49" s="13"/>
      <c r="D49" s="13"/>
      <c r="E49" s="1149"/>
      <c r="F49" s="1149"/>
      <c r="G49" s="114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57"/>
      <c r="W49" s="57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56" customFormat="1" ht="12.75">
      <c r="A50" s="14"/>
      <c r="B50" s="74"/>
      <c r="C50" s="13"/>
      <c r="D50" s="13"/>
      <c r="E50" s="1149"/>
      <c r="F50" s="1149"/>
      <c r="G50" s="114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7"/>
      <c r="W50" s="57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56" customFormat="1" ht="12.75">
      <c r="A51" s="14"/>
      <c r="B51" s="74"/>
      <c r="C51" s="13"/>
      <c r="D51" s="13"/>
      <c r="E51" s="1149"/>
      <c r="F51" s="1149"/>
      <c r="G51" s="114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7"/>
      <c r="W51" s="57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56" customFormat="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57"/>
      <c r="W52" s="57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56" customFormat="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57"/>
      <c r="W53" s="57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56" customFormat="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57"/>
      <c r="W54" s="57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56" customFormat="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7"/>
      <c r="W55" s="57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56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7"/>
      <c r="W56" s="57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49" s="56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7"/>
      <c r="W57" s="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49" s="56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7"/>
      <c r="W58" s="57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1:49" s="56" customFormat="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7"/>
      <c r="W59" s="57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s="56" customFormat="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57"/>
      <c r="W60" s="57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 s="56" customFormat="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57"/>
      <c r="W61" s="57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</row>
    <row r="62" spans="1:49" s="56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57"/>
      <c r="W62" s="57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s="56" customFormat="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7"/>
      <c r="W63" s="57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49" s="56" customFormat="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57"/>
      <c r="W64" s="57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s="56" customFormat="1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57"/>
      <c r="W65" s="57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56" customFormat="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57"/>
      <c r="W66" s="57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1:49" s="56" customFormat="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57"/>
      <c r="W67" s="57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</row>
    <row r="68" spans="1:49" s="56" customFormat="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57"/>
      <c r="W68" s="57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</row>
    <row r="69" spans="1:49" s="56" customFormat="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57"/>
      <c r="W69" s="57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</row>
    <row r="70" spans="1:49" s="56" customFormat="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57"/>
      <c r="W70" s="57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s="56" customFormat="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57"/>
      <c r="W71" s="57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s="56" customFormat="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57"/>
      <c r="W72" s="57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s="56" customFormat="1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57"/>
      <c r="W73" s="57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s="56" customFormat="1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57"/>
      <c r="W74" s="57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s="56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7"/>
      <c r="W75" s="57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s="56" customFormat="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57"/>
      <c r="W76" s="57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s="56" customFormat="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57"/>
      <c r="W77" s="57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s="56" customFormat="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57"/>
      <c r="W78" s="57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</sheetData>
  <sheetProtection/>
  <mergeCells count="57">
    <mergeCell ref="A1:AY1"/>
    <mergeCell ref="A2:AY2"/>
    <mergeCell ref="C3:H3"/>
    <mergeCell ref="A4:A6"/>
    <mergeCell ref="B4:B6"/>
    <mergeCell ref="C4:C6"/>
    <mergeCell ref="D4:E4"/>
    <mergeCell ref="F4:G4"/>
    <mergeCell ref="H4:I4"/>
    <mergeCell ref="J4:K4"/>
    <mergeCell ref="T4:U4"/>
    <mergeCell ref="V4:W5"/>
    <mergeCell ref="X4:X6"/>
    <mergeCell ref="T5:U5"/>
    <mergeCell ref="L4:M4"/>
    <mergeCell ref="N4:O4"/>
    <mergeCell ref="P4:Q4"/>
    <mergeCell ref="R4:S4"/>
    <mergeCell ref="AG4:AH4"/>
    <mergeCell ref="AI4:AJ4"/>
    <mergeCell ref="AK4:AL4"/>
    <mergeCell ref="AM4:AN4"/>
    <mergeCell ref="Y4:Z4"/>
    <mergeCell ref="AA4:AB4"/>
    <mergeCell ref="AC4:AD4"/>
    <mergeCell ref="AE4:AF4"/>
    <mergeCell ref="AO4:AP4"/>
    <mergeCell ref="AQ4:AR4"/>
    <mergeCell ref="AS4:AT4"/>
    <mergeCell ref="AU4:AV5"/>
    <mergeCell ref="AO5:AP5"/>
    <mergeCell ref="AQ5:AR5"/>
    <mergeCell ref="AS5:AT5"/>
    <mergeCell ref="AW4:AX5"/>
    <mergeCell ref="AY4:AY6"/>
    <mergeCell ref="D5:E5"/>
    <mergeCell ref="F5:G5"/>
    <mergeCell ref="H5:I5"/>
    <mergeCell ref="J5:K5"/>
    <mergeCell ref="L5:M5"/>
    <mergeCell ref="N5:O5"/>
    <mergeCell ref="P5:Q5"/>
    <mergeCell ref="R5:S5"/>
    <mergeCell ref="AG5:AH5"/>
    <mergeCell ref="AI5:AJ5"/>
    <mergeCell ref="AK5:AL5"/>
    <mergeCell ref="AM5:AN5"/>
    <mergeCell ref="Y5:Z5"/>
    <mergeCell ref="AA5:AB5"/>
    <mergeCell ref="AC5:AD5"/>
    <mergeCell ref="AE5:AF5"/>
    <mergeCell ref="E50:G50"/>
    <mergeCell ref="E51:G51"/>
    <mergeCell ref="E46:G46"/>
    <mergeCell ref="E47:G47"/>
    <mergeCell ref="E48:G48"/>
    <mergeCell ref="E49:G4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4.28125" style="350" customWidth="1"/>
    <col min="2" max="2" width="15.28125" style="350" customWidth="1"/>
    <col min="3" max="3" width="7.57421875" style="350" customWidth="1"/>
    <col min="4" max="23" width="4.140625" style="350" customWidth="1"/>
    <col min="24" max="24" width="5.00390625" style="350" customWidth="1"/>
    <col min="25" max="25" width="4.140625" style="350" customWidth="1"/>
    <col min="26" max="26" width="0.13671875" style="350" customWidth="1"/>
    <col min="27" max="27" width="6.7109375" style="350" customWidth="1"/>
    <col min="28" max="28" width="6.421875" style="350" customWidth="1"/>
    <col min="29" max="29" width="6.28125" style="350" customWidth="1"/>
    <col min="30" max="16384" width="9.140625" style="350" customWidth="1"/>
  </cols>
  <sheetData>
    <row r="1" spans="1:34" s="733" customFormat="1" ht="30.75" customHeight="1">
      <c r="A1" s="1183" t="s">
        <v>884</v>
      </c>
      <c r="B1" s="1183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1184"/>
      <c r="AC1" s="1184"/>
      <c r="AD1" s="1184"/>
      <c r="AE1" s="732"/>
      <c r="AF1" s="732"/>
      <c r="AG1" s="732"/>
      <c r="AH1" s="732"/>
    </row>
    <row r="2" spans="1:34" s="748" customFormat="1" ht="26.25" customHeight="1" thickBot="1">
      <c r="A2" s="1185" t="s">
        <v>918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  <c r="X2" s="1185"/>
      <c r="Y2" s="1185"/>
      <c r="Z2" s="1185"/>
      <c r="AA2" s="1185"/>
      <c r="AB2" s="1185"/>
      <c r="AC2" s="1185"/>
      <c r="AD2" s="1185"/>
      <c r="AE2" s="747"/>
      <c r="AF2" s="747"/>
      <c r="AG2" s="747"/>
      <c r="AH2" s="747"/>
    </row>
    <row r="3" spans="1:34" s="735" customFormat="1" ht="18.75" customHeight="1" thickTop="1">
      <c r="A3" s="1186" t="s">
        <v>0</v>
      </c>
      <c r="B3" s="1188"/>
      <c r="C3" s="1189"/>
      <c r="D3" s="1192" t="s">
        <v>2</v>
      </c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4"/>
      <c r="AE3" s="734"/>
      <c r="AF3" s="734"/>
      <c r="AG3" s="734"/>
      <c r="AH3" s="734"/>
    </row>
    <row r="4" spans="1:34" s="735" customFormat="1" ht="117" customHeight="1">
      <c r="A4" s="1187"/>
      <c r="B4" s="1190"/>
      <c r="C4" s="1191"/>
      <c r="D4" s="1181" t="s">
        <v>919</v>
      </c>
      <c r="E4" s="1182"/>
      <c r="F4" s="1181" t="s">
        <v>920</v>
      </c>
      <c r="G4" s="1182"/>
      <c r="H4" s="1181" t="s">
        <v>861</v>
      </c>
      <c r="I4" s="1182"/>
      <c r="J4" s="1181" t="s">
        <v>6</v>
      </c>
      <c r="K4" s="1182"/>
      <c r="L4" s="1181" t="s">
        <v>888</v>
      </c>
      <c r="M4" s="1182"/>
      <c r="N4" s="1181" t="s">
        <v>921</v>
      </c>
      <c r="O4" s="1182"/>
      <c r="P4" s="1181" t="s">
        <v>922</v>
      </c>
      <c r="Q4" s="1182"/>
      <c r="R4" s="1181"/>
      <c r="S4" s="1182"/>
      <c r="T4" s="1181"/>
      <c r="U4" s="1182"/>
      <c r="V4" s="1176"/>
      <c r="W4" s="1177"/>
      <c r="X4" s="720" t="s">
        <v>854</v>
      </c>
      <c r="Y4" s="736" t="s">
        <v>855</v>
      </c>
      <c r="AA4" s="1178" t="s">
        <v>856</v>
      </c>
      <c r="AB4" s="1180" t="s">
        <v>857</v>
      </c>
      <c r="AC4" s="1180" t="s">
        <v>858</v>
      </c>
      <c r="AD4" s="1171" t="s">
        <v>243</v>
      </c>
      <c r="AE4" s="734"/>
      <c r="AF4" s="734"/>
      <c r="AG4" s="734"/>
      <c r="AH4" s="734"/>
    </row>
    <row r="5" spans="1:34" s="735" customFormat="1" ht="18" customHeight="1">
      <c r="A5" s="1173" t="s">
        <v>14</v>
      </c>
      <c r="B5" s="1174"/>
      <c r="C5" s="1175"/>
      <c r="D5" s="752">
        <v>3</v>
      </c>
      <c r="E5" s="752"/>
      <c r="F5" s="752">
        <v>2</v>
      </c>
      <c r="G5" s="752"/>
      <c r="H5" s="752">
        <v>3</v>
      </c>
      <c r="I5" s="752"/>
      <c r="J5" s="752">
        <v>3</v>
      </c>
      <c r="K5" s="752"/>
      <c r="L5" s="752">
        <v>2</v>
      </c>
      <c r="M5" s="752"/>
      <c r="N5" s="752">
        <v>2</v>
      </c>
      <c r="O5" s="752"/>
      <c r="P5" s="752">
        <v>3</v>
      </c>
      <c r="Q5" s="752"/>
      <c r="R5" s="752"/>
      <c r="S5" s="752"/>
      <c r="T5" s="752"/>
      <c r="U5" s="752"/>
      <c r="V5" s="752"/>
      <c r="W5" s="753"/>
      <c r="X5" s="754">
        <f>SUM(D5:V5)</f>
        <v>18</v>
      </c>
      <c r="Y5" s="755">
        <f>SUM(D5:W5)</f>
        <v>18</v>
      </c>
      <c r="Z5" s="737"/>
      <c r="AA5" s="1179"/>
      <c r="AB5" s="1179"/>
      <c r="AC5" s="1179"/>
      <c r="AD5" s="1172"/>
      <c r="AE5" s="734"/>
      <c r="AF5" s="734"/>
      <c r="AG5" s="734"/>
      <c r="AH5" s="734"/>
    </row>
    <row r="6" spans="1:30" s="735" customFormat="1" ht="18">
      <c r="A6" s="727">
        <v>1</v>
      </c>
      <c r="B6" s="745" t="s">
        <v>923</v>
      </c>
      <c r="C6" s="726" t="s">
        <v>924</v>
      </c>
      <c r="D6" s="725">
        <v>7</v>
      </c>
      <c r="E6" s="725" t="str">
        <f aca="true" t="shared" si="0" ref="E6:E17">IF(D6&gt;=9.5,"4.5",IF(D6&gt;=8.5,"4",IF(D6&gt;=8,"3.5",IF(D6&gt;=7,"3",IF(D6&gt;=6.5,"2.5",IF(D6&gt;=5.5,"2",IF(D6&gt;=5,"1.5",IF(D6&gt;=4,"1","0"))))))))</f>
        <v>3</v>
      </c>
      <c r="F6" s="725">
        <v>6.2</v>
      </c>
      <c r="G6" s="725" t="str">
        <f aca="true" t="shared" si="1" ref="G6:G17">IF(F6&gt;=9.5,"4.5",IF(F6&gt;=8.5,"4",IF(F6&gt;=8,"3.5",IF(F6&gt;=7,"3",IF(F6&gt;=6.5,"2.5",IF(F6&gt;=5.5,"2",IF(F6&gt;=5,"1.5",IF(F6&gt;=4,"1","0"))))))))</f>
        <v>2</v>
      </c>
      <c r="H6" s="725">
        <v>5.9</v>
      </c>
      <c r="I6" s="725" t="str">
        <f aca="true" t="shared" si="2" ref="I6:I17">IF(H6&gt;=9.5,"4.5",IF(H6&gt;=8.5,"4",IF(H6&gt;=8,"3.5",IF(H6&gt;=7,"3",IF(H6&gt;=6.5,"2.5",IF(H6&gt;=5.5,"2",IF(H6&gt;=5,"1.5",IF(H6&gt;=4,"1","0"))))))))</f>
        <v>2</v>
      </c>
      <c r="J6" s="725">
        <v>3.3</v>
      </c>
      <c r="K6" s="725" t="str">
        <f aca="true" t="shared" si="3" ref="K6:K17">IF(J6&gt;=9.5,"4.5",IF(J6&gt;=8.5,"4",IF(J6&gt;=8,"3.5",IF(J6&gt;=7,"3",IF(J6&gt;=6.5,"2.5",IF(J6&gt;=5.5,"2",IF(J6&gt;=5,"1.5",IF(J6&gt;=4,"1","0"))))))))</f>
        <v>0</v>
      </c>
      <c r="L6" s="725">
        <v>7.9</v>
      </c>
      <c r="M6" s="725" t="str">
        <f aca="true" t="shared" si="4" ref="M6:M17">IF(L6&gt;=9.5,"4.5",IF(L6&gt;=8.5,"4",IF(L6&gt;=8,"3.5",IF(L6&gt;=7,"3",IF(L6&gt;=6.5,"2.5",IF(L6&gt;=5.5,"2",IF(L6&gt;=5,"1.5",IF(L6&gt;=4,"1","0"))))))))</f>
        <v>3</v>
      </c>
      <c r="N6" s="725">
        <v>7.9</v>
      </c>
      <c r="O6" s="725" t="str">
        <f aca="true" t="shared" si="5" ref="O6:O17">IF(N6&gt;=9.5,"4.5",IF(N6&gt;=8.5,"4",IF(N6&gt;=8,"3.5",IF(N6&gt;=7,"3",IF(N6&gt;=6.5,"2.5",IF(N6&gt;=5.5,"2",IF(N6&gt;=5,"1.5",IF(N6&gt;=4,"1","0"))))))))</f>
        <v>3</v>
      </c>
      <c r="P6" s="725">
        <v>5.9</v>
      </c>
      <c r="Q6" s="725" t="str">
        <f aca="true" t="shared" si="6" ref="Q6:Q17">IF(P6&gt;=9.5,"4.5",IF(P6&gt;=8.5,"4",IF(P6&gt;=8,"3.5",IF(P6&gt;=7,"3",IF(P6&gt;=6.5,"2.5",IF(P6&gt;=5.5,"2",IF(P6&gt;=5,"1.5",IF(P6&gt;=4,"1","0"))))))))</f>
        <v>2</v>
      </c>
      <c r="R6" s="725"/>
      <c r="S6" s="725" t="str">
        <f aca="true" t="shared" si="7" ref="S6:S17">IF(R6&gt;=9.5,"4.5",IF(R6&gt;=8.5,"4",IF(R6&gt;=8,"3.5",IF(R6&gt;=7,"3",IF(R6&gt;=6.5,"2.5",IF(R6&gt;=5.5,"2",IF(R6&gt;=5,"1.5",IF(R6&gt;=4,"1","0"))))))))</f>
        <v>0</v>
      </c>
      <c r="T6" s="725"/>
      <c r="U6" s="725" t="str">
        <f aca="true" t="shared" si="8" ref="U6:U17">IF(T6&gt;=9.5,"4.5",IF(T6&gt;=8.5,"4",IF(T6&gt;=8,"3.5",IF(T6&gt;=7,"3",IF(T6&gt;=6.5,"2.5",IF(T6&gt;=5.5,"2",IF(T6&gt;=5,"1.5",IF(T6&gt;=4,"1","0"))))))))</f>
        <v>0</v>
      </c>
      <c r="V6" s="725"/>
      <c r="W6" s="730" t="str">
        <f aca="true" t="shared" si="9" ref="W6:W17">IF(V6&gt;=9.5,"4.5",IF(V6&gt;=8.5,"4",IF(V6&gt;=8,"3.5",IF(V6&gt;=7,"3",IF(V6&gt;=6.5,"2.5",IF(V6&gt;=5.5,"2",IF(V6&gt;=5,"1.5",IF(V6&gt;=4,"1","0"))))))))</f>
        <v>0</v>
      </c>
      <c r="X6" s="731">
        <f aca="true" t="shared" si="10" ref="X6:X17">(D6*$D$5+F6*$F$5+H6*$H$5+J6*$J$5+L6*$L$5+N6*$N$5+P6*$P$5+R6*$R$5+T6*$T$5+V6*$V$5)/$X$5</f>
        <v>6.127777777777777</v>
      </c>
      <c r="Y6" s="725" t="str">
        <f aca="true" t="shared" si="11" ref="Y6:Y17">IF(X6&gt;=9.5,"4.5",IF(X6&gt;=8.5,"4",IF(X6&gt;=8,"3.5",IF(X6&gt;=7,"3",IF(X6&gt;=6.5,"2.5",IF(X6&gt;=5.5,"2",IF(X6&gt;=5,"1.5",IF(X6&gt;=4,"1","0"))))))))</f>
        <v>2</v>
      </c>
      <c r="Z6" s="765">
        <f aca="true" t="shared" si="12" ref="Z6:Z17">(E6*$D$5+G6*$F$5+I6*$H$5+K6*$J$5+M6*$L$5+O6*$N$5+Q6*$P$5+S6*$R$5+U6*$T$5+W6*$V$5)/$Y$5</f>
        <v>2.0555555555555554</v>
      </c>
      <c r="AA6" s="766" t="str">
        <f aca="true" t="shared" si="13" ref="AA6:AA17">IF(X6&gt;=9,"SX",IF(AND(X6&gt;=8,X6&lt;9),"Giỏi",IF(AND(X6&gt;=7,X6&lt;8),"Khá",IF(AND(X6&gt;=6,X6&lt;7),"TBK",IF(AND(X6&gt;=5,X6&lt;6),"TB",IF(AND(X6&lt;5,X6&gt;=4),"Yếu","Kém"))))))</f>
        <v>TBK</v>
      </c>
      <c r="AB6" s="767" t="str">
        <f aca="true" t="shared" si="14" ref="AB6:AB17">IF(Z6&gt;=3.6,"SX",IF(AND(Z6&gt;=3.2,Z6&lt;3.59),"Giỏi",IF(AND(Z6&gt;=2.5,Z6&lt;3.19),"Khá",IF(AND(Z6&gt;=2,Z6&lt;2.49),"TB",IF(AND(Z6&gt;=1,Z6&lt;=1.99),"Yếu",IF(AND(Z6&lt;=0.99),"Kém"))))))</f>
        <v>TB</v>
      </c>
      <c r="AC6" s="728" t="s">
        <v>325</v>
      </c>
      <c r="AD6" s="730" t="s">
        <v>925</v>
      </c>
    </row>
    <row r="7" spans="1:30" s="735" customFormat="1" ht="18">
      <c r="A7" s="727">
        <f aca="true" t="shared" si="15" ref="A7:A17">A6+1</f>
        <v>2</v>
      </c>
      <c r="B7" s="721" t="s">
        <v>926</v>
      </c>
      <c r="C7" s="722" t="s">
        <v>206</v>
      </c>
      <c r="D7" s="725">
        <v>7.1</v>
      </c>
      <c r="E7" s="725" t="str">
        <f t="shared" si="0"/>
        <v>3</v>
      </c>
      <c r="F7" s="725">
        <v>6.5</v>
      </c>
      <c r="G7" s="725" t="str">
        <f t="shared" si="1"/>
        <v>2.5</v>
      </c>
      <c r="H7" s="725">
        <v>6.6</v>
      </c>
      <c r="I7" s="725" t="str">
        <f t="shared" si="2"/>
        <v>2.5</v>
      </c>
      <c r="J7" s="725">
        <v>6.2</v>
      </c>
      <c r="K7" s="725" t="str">
        <f t="shared" si="3"/>
        <v>2</v>
      </c>
      <c r="L7" s="725">
        <v>7.5</v>
      </c>
      <c r="M7" s="725" t="str">
        <f t="shared" si="4"/>
        <v>3</v>
      </c>
      <c r="N7" s="725">
        <v>5.9</v>
      </c>
      <c r="O7" s="725" t="str">
        <f t="shared" si="5"/>
        <v>2</v>
      </c>
      <c r="P7" s="725">
        <v>6.6</v>
      </c>
      <c r="Q7" s="725" t="str">
        <f t="shared" si="6"/>
        <v>2.5</v>
      </c>
      <c r="R7" s="725"/>
      <c r="S7" s="725" t="str">
        <f t="shared" si="7"/>
        <v>0</v>
      </c>
      <c r="T7" s="725"/>
      <c r="U7" s="725" t="str">
        <f t="shared" si="8"/>
        <v>0</v>
      </c>
      <c r="V7" s="725"/>
      <c r="W7" s="730" t="str">
        <f t="shared" si="9"/>
        <v>0</v>
      </c>
      <c r="X7" s="731">
        <f t="shared" si="10"/>
        <v>6.627777777777776</v>
      </c>
      <c r="Y7" s="725" t="str">
        <f t="shared" si="11"/>
        <v>2.5</v>
      </c>
      <c r="Z7" s="765">
        <f t="shared" si="12"/>
        <v>2.5</v>
      </c>
      <c r="AA7" s="766" t="str">
        <f t="shared" si="13"/>
        <v>TBK</v>
      </c>
      <c r="AB7" s="767" t="str">
        <f t="shared" si="14"/>
        <v>Khá</v>
      </c>
      <c r="AC7" s="728" t="s">
        <v>325</v>
      </c>
      <c r="AD7" s="730" t="s">
        <v>894</v>
      </c>
    </row>
    <row r="8" spans="1:30" s="735" customFormat="1" ht="18">
      <c r="A8" s="727">
        <f t="shared" si="15"/>
        <v>3</v>
      </c>
      <c r="B8" s="721" t="s">
        <v>291</v>
      </c>
      <c r="C8" s="768" t="s">
        <v>292</v>
      </c>
      <c r="D8" s="725">
        <v>0.1</v>
      </c>
      <c r="E8" s="725" t="str">
        <f t="shared" si="0"/>
        <v>0</v>
      </c>
      <c r="F8" s="725">
        <v>7.2</v>
      </c>
      <c r="G8" s="725" t="str">
        <f t="shared" si="1"/>
        <v>3</v>
      </c>
      <c r="H8" s="725">
        <v>5.5</v>
      </c>
      <c r="I8" s="725" t="str">
        <f t="shared" si="2"/>
        <v>2</v>
      </c>
      <c r="J8" s="725">
        <v>5</v>
      </c>
      <c r="K8" s="725" t="str">
        <f t="shared" si="3"/>
        <v>1.5</v>
      </c>
      <c r="L8" s="725">
        <v>7.6</v>
      </c>
      <c r="M8" s="725" t="str">
        <f t="shared" si="4"/>
        <v>3</v>
      </c>
      <c r="N8" s="725">
        <v>5.5</v>
      </c>
      <c r="O8" s="725" t="str">
        <f t="shared" si="5"/>
        <v>2</v>
      </c>
      <c r="P8" s="725">
        <v>5.5</v>
      </c>
      <c r="Q8" s="725" t="str">
        <f t="shared" si="6"/>
        <v>2</v>
      </c>
      <c r="R8" s="725"/>
      <c r="S8" s="725" t="str">
        <f t="shared" si="7"/>
        <v>0</v>
      </c>
      <c r="T8" s="725"/>
      <c r="U8" s="725" t="str">
        <f t="shared" si="8"/>
        <v>0</v>
      </c>
      <c r="V8" s="725"/>
      <c r="W8" s="730" t="str">
        <f t="shared" si="9"/>
        <v>0</v>
      </c>
      <c r="X8" s="731">
        <f t="shared" si="10"/>
        <v>4.938888888888889</v>
      </c>
      <c r="Y8" s="725" t="str">
        <f t="shared" si="11"/>
        <v>1</v>
      </c>
      <c r="Z8" s="765">
        <f t="shared" si="12"/>
        <v>1.8055555555555556</v>
      </c>
      <c r="AA8" s="766" t="str">
        <f t="shared" si="13"/>
        <v>Yếu</v>
      </c>
      <c r="AB8" s="767" t="str">
        <f t="shared" si="14"/>
        <v>Yếu</v>
      </c>
      <c r="AC8" s="728" t="s">
        <v>17</v>
      </c>
      <c r="AD8" s="730" t="s">
        <v>894</v>
      </c>
    </row>
    <row r="9" spans="1:30" s="735" customFormat="1" ht="18">
      <c r="A9" s="727">
        <f t="shared" si="15"/>
        <v>4</v>
      </c>
      <c r="B9" s="721" t="s">
        <v>289</v>
      </c>
      <c r="C9" s="722" t="s">
        <v>290</v>
      </c>
      <c r="D9" s="725">
        <v>7.1</v>
      </c>
      <c r="E9" s="725" t="str">
        <f t="shared" si="0"/>
        <v>3</v>
      </c>
      <c r="F9" s="725">
        <v>6.4</v>
      </c>
      <c r="G9" s="725" t="str">
        <f t="shared" si="1"/>
        <v>2</v>
      </c>
      <c r="H9" s="725">
        <v>7.1</v>
      </c>
      <c r="I9" s="725" t="str">
        <f t="shared" si="2"/>
        <v>3</v>
      </c>
      <c r="J9" s="725">
        <v>8.1</v>
      </c>
      <c r="K9" s="725" t="str">
        <f t="shared" si="3"/>
        <v>3.5</v>
      </c>
      <c r="L9" s="725">
        <v>7.6</v>
      </c>
      <c r="M9" s="725" t="str">
        <f t="shared" si="4"/>
        <v>3</v>
      </c>
      <c r="N9" s="725">
        <v>5.6</v>
      </c>
      <c r="O9" s="725" t="str">
        <f t="shared" si="5"/>
        <v>2</v>
      </c>
      <c r="P9" s="725">
        <v>7.1</v>
      </c>
      <c r="Q9" s="725" t="str">
        <f t="shared" si="6"/>
        <v>3</v>
      </c>
      <c r="R9" s="725"/>
      <c r="S9" s="725" t="str">
        <f t="shared" si="7"/>
        <v>0</v>
      </c>
      <c r="T9" s="725"/>
      <c r="U9" s="725" t="str">
        <f t="shared" si="8"/>
        <v>0</v>
      </c>
      <c r="V9" s="725"/>
      <c r="W9" s="730" t="str">
        <f t="shared" si="9"/>
        <v>0</v>
      </c>
      <c r="X9" s="731">
        <f t="shared" si="10"/>
        <v>7.0777777777777775</v>
      </c>
      <c r="Y9" s="725" t="str">
        <f t="shared" si="11"/>
        <v>3</v>
      </c>
      <c r="Z9" s="765">
        <f t="shared" si="12"/>
        <v>2.861111111111111</v>
      </c>
      <c r="AA9" s="766" t="str">
        <f t="shared" si="13"/>
        <v>Khá</v>
      </c>
      <c r="AB9" s="767" t="str">
        <f t="shared" si="14"/>
        <v>Khá</v>
      </c>
      <c r="AC9" s="728" t="s">
        <v>325</v>
      </c>
      <c r="AD9" s="730" t="s">
        <v>894</v>
      </c>
    </row>
    <row r="10" spans="1:30" s="735" customFormat="1" ht="18">
      <c r="A10" s="727">
        <f t="shared" si="15"/>
        <v>5</v>
      </c>
      <c r="B10" s="745" t="s">
        <v>927</v>
      </c>
      <c r="C10" s="726" t="s">
        <v>208</v>
      </c>
      <c r="D10" s="725">
        <v>7</v>
      </c>
      <c r="E10" s="725" t="str">
        <f t="shared" si="0"/>
        <v>3</v>
      </c>
      <c r="F10" s="725">
        <v>7</v>
      </c>
      <c r="G10" s="725" t="str">
        <f t="shared" si="1"/>
        <v>3</v>
      </c>
      <c r="H10" s="725">
        <v>6</v>
      </c>
      <c r="I10" s="725" t="str">
        <f t="shared" si="2"/>
        <v>2</v>
      </c>
      <c r="J10" s="725">
        <v>8</v>
      </c>
      <c r="K10" s="725" t="str">
        <f t="shared" si="3"/>
        <v>3.5</v>
      </c>
      <c r="L10" s="725">
        <v>8</v>
      </c>
      <c r="M10" s="725" t="str">
        <f t="shared" si="4"/>
        <v>3.5</v>
      </c>
      <c r="N10" s="725">
        <v>5.8</v>
      </c>
      <c r="O10" s="725" t="str">
        <f t="shared" si="5"/>
        <v>2</v>
      </c>
      <c r="P10" s="725">
        <v>6</v>
      </c>
      <c r="Q10" s="725" t="str">
        <f t="shared" si="6"/>
        <v>2</v>
      </c>
      <c r="R10" s="725"/>
      <c r="S10" s="725" t="str">
        <f t="shared" si="7"/>
        <v>0</v>
      </c>
      <c r="T10" s="725"/>
      <c r="U10" s="725" t="str">
        <f t="shared" si="8"/>
        <v>0</v>
      </c>
      <c r="V10" s="725"/>
      <c r="W10" s="730" t="str">
        <f t="shared" si="9"/>
        <v>0</v>
      </c>
      <c r="X10" s="731">
        <f t="shared" si="10"/>
        <v>6.811111111111111</v>
      </c>
      <c r="Y10" s="725" t="str">
        <f t="shared" si="11"/>
        <v>2.5</v>
      </c>
      <c r="Z10" s="765">
        <f t="shared" si="12"/>
        <v>2.6944444444444446</v>
      </c>
      <c r="AA10" s="766" t="str">
        <f t="shared" si="13"/>
        <v>TBK</v>
      </c>
      <c r="AB10" s="767" t="str">
        <f t="shared" si="14"/>
        <v>Khá</v>
      </c>
      <c r="AC10" s="728" t="s">
        <v>325</v>
      </c>
      <c r="AD10" s="730" t="s">
        <v>894</v>
      </c>
    </row>
    <row r="11" spans="1:30" s="735" customFormat="1" ht="18">
      <c r="A11" s="727">
        <f t="shared" si="15"/>
        <v>6</v>
      </c>
      <c r="B11" s="745" t="s">
        <v>384</v>
      </c>
      <c r="C11" s="726" t="s">
        <v>333</v>
      </c>
      <c r="D11" s="725">
        <v>7</v>
      </c>
      <c r="E11" s="725" t="str">
        <f t="shared" si="0"/>
        <v>3</v>
      </c>
      <c r="F11" s="725">
        <v>7.2</v>
      </c>
      <c r="G11" s="725" t="str">
        <f t="shared" si="1"/>
        <v>3</v>
      </c>
      <c r="H11" s="725">
        <v>7.2</v>
      </c>
      <c r="I11" s="725" t="str">
        <f t="shared" si="2"/>
        <v>3</v>
      </c>
      <c r="J11" s="725">
        <v>7.3</v>
      </c>
      <c r="K11" s="725" t="str">
        <f t="shared" si="3"/>
        <v>3</v>
      </c>
      <c r="L11" s="725">
        <v>8</v>
      </c>
      <c r="M11" s="725" t="str">
        <f t="shared" si="4"/>
        <v>3.5</v>
      </c>
      <c r="N11" s="725">
        <v>4.7</v>
      </c>
      <c r="O11" s="725" t="str">
        <f t="shared" si="5"/>
        <v>1</v>
      </c>
      <c r="P11" s="725">
        <v>7.2</v>
      </c>
      <c r="Q11" s="725" t="str">
        <f t="shared" si="6"/>
        <v>3</v>
      </c>
      <c r="R11" s="725"/>
      <c r="S11" s="725" t="str">
        <f t="shared" si="7"/>
        <v>0</v>
      </c>
      <c r="T11" s="725"/>
      <c r="U11" s="725" t="str">
        <f t="shared" si="8"/>
        <v>0</v>
      </c>
      <c r="V11" s="725"/>
      <c r="W11" s="730" t="str">
        <f t="shared" si="9"/>
        <v>0</v>
      </c>
      <c r="X11" s="731">
        <f t="shared" si="10"/>
        <v>6.9944444444444445</v>
      </c>
      <c r="Y11" s="725" t="str">
        <f t="shared" si="11"/>
        <v>2.5</v>
      </c>
      <c r="Z11" s="765">
        <f t="shared" si="12"/>
        <v>2.8333333333333335</v>
      </c>
      <c r="AA11" s="766" t="str">
        <f t="shared" si="13"/>
        <v>TBK</v>
      </c>
      <c r="AB11" s="767" t="str">
        <f t="shared" si="14"/>
        <v>Khá</v>
      </c>
      <c r="AC11" s="728" t="s">
        <v>325</v>
      </c>
      <c r="AD11" s="730" t="s">
        <v>894</v>
      </c>
    </row>
    <row r="12" spans="1:30" s="735" customFormat="1" ht="18">
      <c r="A12" s="727">
        <f t="shared" si="15"/>
        <v>7</v>
      </c>
      <c r="B12" s="721" t="s">
        <v>928</v>
      </c>
      <c r="C12" s="722" t="s">
        <v>237</v>
      </c>
      <c r="D12" s="725">
        <v>8.1</v>
      </c>
      <c r="E12" s="725" t="str">
        <f t="shared" si="0"/>
        <v>3.5</v>
      </c>
      <c r="F12" s="725">
        <v>8</v>
      </c>
      <c r="G12" s="725" t="str">
        <f t="shared" si="1"/>
        <v>3.5</v>
      </c>
      <c r="H12" s="725">
        <v>7.2</v>
      </c>
      <c r="I12" s="725" t="str">
        <f t="shared" si="2"/>
        <v>3</v>
      </c>
      <c r="J12" s="725">
        <v>7.3</v>
      </c>
      <c r="K12" s="725" t="str">
        <f t="shared" si="3"/>
        <v>3</v>
      </c>
      <c r="L12" s="725">
        <v>8</v>
      </c>
      <c r="M12" s="725" t="str">
        <f t="shared" si="4"/>
        <v>3.5</v>
      </c>
      <c r="N12" s="725">
        <v>6.3</v>
      </c>
      <c r="O12" s="725" t="str">
        <f t="shared" si="5"/>
        <v>2</v>
      </c>
      <c r="P12" s="725">
        <v>7.2</v>
      </c>
      <c r="Q12" s="725" t="str">
        <f t="shared" si="6"/>
        <v>3</v>
      </c>
      <c r="R12" s="725"/>
      <c r="S12" s="725" t="str">
        <f t="shared" si="7"/>
        <v>0</v>
      </c>
      <c r="T12" s="725"/>
      <c r="U12" s="725" t="str">
        <f t="shared" si="8"/>
        <v>0</v>
      </c>
      <c r="V12" s="725"/>
      <c r="W12" s="730" t="str">
        <f t="shared" si="9"/>
        <v>0</v>
      </c>
      <c r="X12" s="731">
        <f t="shared" si="10"/>
        <v>7.444444444444445</v>
      </c>
      <c r="Y12" s="725" t="str">
        <f t="shared" si="11"/>
        <v>3</v>
      </c>
      <c r="Z12" s="765">
        <f t="shared" si="12"/>
        <v>3.0833333333333335</v>
      </c>
      <c r="AA12" s="766" t="str">
        <f t="shared" si="13"/>
        <v>Khá</v>
      </c>
      <c r="AB12" s="767" t="str">
        <f t="shared" si="14"/>
        <v>Khá</v>
      </c>
      <c r="AC12" s="728" t="s">
        <v>280</v>
      </c>
      <c r="AD12" s="730" t="s">
        <v>894</v>
      </c>
    </row>
    <row r="13" spans="1:30" s="735" customFormat="1" ht="18">
      <c r="A13" s="727">
        <f t="shared" si="15"/>
        <v>8</v>
      </c>
      <c r="B13" s="721" t="s">
        <v>296</v>
      </c>
      <c r="C13" s="722" t="s">
        <v>297</v>
      </c>
      <c r="D13" s="725">
        <v>7.1</v>
      </c>
      <c r="E13" s="725" t="str">
        <f t="shared" si="0"/>
        <v>3</v>
      </c>
      <c r="F13" s="725">
        <v>6</v>
      </c>
      <c r="G13" s="725" t="str">
        <f t="shared" si="1"/>
        <v>2</v>
      </c>
      <c r="H13" s="725">
        <v>5.9</v>
      </c>
      <c r="I13" s="725" t="str">
        <f t="shared" si="2"/>
        <v>2</v>
      </c>
      <c r="J13" s="725">
        <v>4.7</v>
      </c>
      <c r="K13" s="725" t="str">
        <f t="shared" si="3"/>
        <v>1</v>
      </c>
      <c r="L13" s="725">
        <v>7</v>
      </c>
      <c r="M13" s="725" t="str">
        <f t="shared" si="4"/>
        <v>3</v>
      </c>
      <c r="N13" s="725">
        <v>3.9</v>
      </c>
      <c r="O13" s="725" t="str">
        <f t="shared" si="5"/>
        <v>0</v>
      </c>
      <c r="P13" s="725">
        <v>5.9</v>
      </c>
      <c r="Q13" s="725" t="str">
        <f t="shared" si="6"/>
        <v>2</v>
      </c>
      <c r="R13" s="725"/>
      <c r="S13" s="725" t="str">
        <f t="shared" si="7"/>
        <v>0</v>
      </c>
      <c r="T13" s="725"/>
      <c r="U13" s="725" t="str">
        <f t="shared" si="8"/>
        <v>0</v>
      </c>
      <c r="V13" s="725"/>
      <c r="W13" s="730" t="str">
        <f t="shared" si="9"/>
        <v>0</v>
      </c>
      <c r="X13" s="731">
        <f t="shared" si="10"/>
        <v>5.811111111111111</v>
      </c>
      <c r="Y13" s="725" t="str">
        <f t="shared" si="11"/>
        <v>2</v>
      </c>
      <c r="Z13" s="765">
        <f t="shared" si="12"/>
        <v>1.8888888888888888</v>
      </c>
      <c r="AA13" s="766" t="str">
        <f t="shared" si="13"/>
        <v>TB</v>
      </c>
      <c r="AB13" s="767" t="str">
        <f t="shared" si="14"/>
        <v>Yếu</v>
      </c>
      <c r="AC13" s="728" t="s">
        <v>325</v>
      </c>
      <c r="AD13" s="730" t="s">
        <v>894</v>
      </c>
    </row>
    <row r="14" spans="1:30" s="735" customFormat="1" ht="18">
      <c r="A14" s="727">
        <f t="shared" si="15"/>
        <v>9</v>
      </c>
      <c r="B14" s="745" t="s">
        <v>929</v>
      </c>
      <c r="C14" s="726" t="s">
        <v>570</v>
      </c>
      <c r="D14" s="725">
        <v>7.1</v>
      </c>
      <c r="E14" s="725" t="str">
        <f t="shared" si="0"/>
        <v>3</v>
      </c>
      <c r="F14" s="725">
        <v>7.2</v>
      </c>
      <c r="G14" s="725" t="str">
        <f t="shared" si="1"/>
        <v>3</v>
      </c>
      <c r="H14" s="725">
        <v>7</v>
      </c>
      <c r="I14" s="725" t="str">
        <f t="shared" si="2"/>
        <v>3</v>
      </c>
      <c r="J14" s="725">
        <v>8.7</v>
      </c>
      <c r="K14" s="725" t="str">
        <f t="shared" si="3"/>
        <v>4</v>
      </c>
      <c r="L14" s="725">
        <v>2.8</v>
      </c>
      <c r="M14" s="725" t="str">
        <f t="shared" si="4"/>
        <v>0</v>
      </c>
      <c r="N14" s="725">
        <v>6.4</v>
      </c>
      <c r="O14" s="725" t="str">
        <f t="shared" si="5"/>
        <v>2</v>
      </c>
      <c r="P14" s="725">
        <v>7</v>
      </c>
      <c r="Q14" s="725" t="str">
        <f t="shared" si="6"/>
        <v>3</v>
      </c>
      <c r="R14" s="725"/>
      <c r="S14" s="725" t="str">
        <f t="shared" si="7"/>
        <v>0</v>
      </c>
      <c r="T14" s="725"/>
      <c r="U14" s="725" t="str">
        <f t="shared" si="8"/>
        <v>0</v>
      </c>
      <c r="V14" s="725"/>
      <c r="W14" s="730" t="str">
        <f t="shared" si="9"/>
        <v>0</v>
      </c>
      <c r="X14" s="731">
        <f t="shared" si="10"/>
        <v>6.788888888888888</v>
      </c>
      <c r="Y14" s="725" t="str">
        <f t="shared" si="11"/>
        <v>2.5</v>
      </c>
      <c r="Z14" s="765">
        <f t="shared" si="12"/>
        <v>2.7222222222222223</v>
      </c>
      <c r="AA14" s="766" t="str">
        <f t="shared" si="13"/>
        <v>TBK</v>
      </c>
      <c r="AB14" s="767" t="str">
        <f t="shared" si="14"/>
        <v>Khá</v>
      </c>
      <c r="AC14" s="728" t="s">
        <v>325</v>
      </c>
      <c r="AD14" s="730" t="s">
        <v>894</v>
      </c>
    </row>
    <row r="15" spans="1:30" s="735" customFormat="1" ht="18">
      <c r="A15" s="727">
        <f t="shared" si="15"/>
        <v>10</v>
      </c>
      <c r="B15" s="729" t="s">
        <v>302</v>
      </c>
      <c r="C15" s="769" t="s">
        <v>81</v>
      </c>
      <c r="D15" s="725">
        <v>7.1</v>
      </c>
      <c r="E15" s="725" t="str">
        <f t="shared" si="0"/>
        <v>3</v>
      </c>
      <c r="F15" s="725">
        <v>7.1</v>
      </c>
      <c r="G15" s="725" t="str">
        <f t="shared" si="1"/>
        <v>3</v>
      </c>
      <c r="H15" s="725">
        <v>5.9</v>
      </c>
      <c r="I15" s="725" t="str">
        <f t="shared" si="2"/>
        <v>2</v>
      </c>
      <c r="J15" s="725">
        <v>5.8</v>
      </c>
      <c r="K15" s="725" t="str">
        <f t="shared" si="3"/>
        <v>2</v>
      </c>
      <c r="L15" s="725">
        <v>7.8</v>
      </c>
      <c r="M15" s="725" t="str">
        <f t="shared" si="4"/>
        <v>3</v>
      </c>
      <c r="N15" s="725">
        <v>7.3</v>
      </c>
      <c r="O15" s="725" t="str">
        <f t="shared" si="5"/>
        <v>3</v>
      </c>
      <c r="P15" s="725">
        <v>5.9</v>
      </c>
      <c r="Q15" s="725" t="str">
        <f t="shared" si="6"/>
        <v>2</v>
      </c>
      <c r="R15" s="725"/>
      <c r="S15" s="725" t="str">
        <f t="shared" si="7"/>
        <v>0</v>
      </c>
      <c r="T15" s="725"/>
      <c r="U15" s="725" t="str">
        <f t="shared" si="8"/>
        <v>0</v>
      </c>
      <c r="V15" s="725"/>
      <c r="W15" s="730" t="str">
        <f t="shared" si="9"/>
        <v>0</v>
      </c>
      <c r="X15" s="731">
        <f t="shared" si="10"/>
        <v>6.583333333333332</v>
      </c>
      <c r="Y15" s="725" t="str">
        <f t="shared" si="11"/>
        <v>2.5</v>
      </c>
      <c r="Z15" s="765">
        <f t="shared" si="12"/>
        <v>2.5</v>
      </c>
      <c r="AA15" s="766" t="str">
        <f t="shared" si="13"/>
        <v>TBK</v>
      </c>
      <c r="AB15" s="767" t="str">
        <f t="shared" si="14"/>
        <v>Khá</v>
      </c>
      <c r="AC15" s="728" t="s">
        <v>325</v>
      </c>
      <c r="AD15" s="730" t="s">
        <v>894</v>
      </c>
    </row>
    <row r="16" spans="1:30" s="735" customFormat="1" ht="18">
      <c r="A16" s="727">
        <f t="shared" si="15"/>
        <v>11</v>
      </c>
      <c r="B16" s="721" t="s">
        <v>930</v>
      </c>
      <c r="C16" s="770" t="s">
        <v>238</v>
      </c>
      <c r="D16" s="725">
        <v>7.3</v>
      </c>
      <c r="E16" s="725" t="str">
        <f t="shared" si="0"/>
        <v>3</v>
      </c>
      <c r="F16" s="725">
        <v>7.4</v>
      </c>
      <c r="G16" s="725" t="str">
        <f t="shared" si="1"/>
        <v>3</v>
      </c>
      <c r="H16" s="725">
        <v>6.8</v>
      </c>
      <c r="I16" s="725" t="str">
        <f t="shared" si="2"/>
        <v>2.5</v>
      </c>
      <c r="J16" s="725">
        <v>5.5</v>
      </c>
      <c r="K16" s="725" t="str">
        <f t="shared" si="3"/>
        <v>2</v>
      </c>
      <c r="L16" s="725">
        <v>7</v>
      </c>
      <c r="M16" s="725" t="str">
        <f t="shared" si="4"/>
        <v>3</v>
      </c>
      <c r="N16" s="725">
        <v>7.1</v>
      </c>
      <c r="O16" s="725" t="str">
        <f t="shared" si="5"/>
        <v>3</v>
      </c>
      <c r="P16" s="725">
        <v>6.8</v>
      </c>
      <c r="Q16" s="725" t="str">
        <f t="shared" si="6"/>
        <v>2.5</v>
      </c>
      <c r="R16" s="725"/>
      <c r="S16" s="725" t="str">
        <f t="shared" si="7"/>
        <v>0</v>
      </c>
      <c r="T16" s="725"/>
      <c r="U16" s="725" t="str">
        <f t="shared" si="8"/>
        <v>0</v>
      </c>
      <c r="V16" s="725"/>
      <c r="W16" s="730" t="str">
        <f t="shared" si="9"/>
        <v>0</v>
      </c>
      <c r="X16" s="731">
        <f t="shared" si="10"/>
        <v>6.788888888888888</v>
      </c>
      <c r="Y16" s="725" t="str">
        <f t="shared" si="11"/>
        <v>2.5</v>
      </c>
      <c r="Z16" s="765">
        <f t="shared" si="12"/>
        <v>2.6666666666666665</v>
      </c>
      <c r="AA16" s="766" t="str">
        <f t="shared" si="13"/>
        <v>TBK</v>
      </c>
      <c r="AB16" s="767" t="str">
        <f t="shared" si="14"/>
        <v>Khá</v>
      </c>
      <c r="AC16" s="728" t="s">
        <v>280</v>
      </c>
      <c r="AD16" s="730" t="s">
        <v>894</v>
      </c>
    </row>
    <row r="17" spans="1:30" s="735" customFormat="1" ht="18">
      <c r="A17" s="727">
        <f t="shared" si="15"/>
        <v>12</v>
      </c>
      <c r="B17" s="745" t="s">
        <v>931</v>
      </c>
      <c r="C17" s="771" t="s">
        <v>915</v>
      </c>
      <c r="D17" s="725">
        <v>7.1</v>
      </c>
      <c r="E17" s="725" t="str">
        <f t="shared" si="0"/>
        <v>3</v>
      </c>
      <c r="F17" s="725">
        <v>7.1</v>
      </c>
      <c r="G17" s="725" t="str">
        <f t="shared" si="1"/>
        <v>3</v>
      </c>
      <c r="H17" s="725">
        <v>6.5</v>
      </c>
      <c r="I17" s="725" t="str">
        <f t="shared" si="2"/>
        <v>2.5</v>
      </c>
      <c r="J17" s="725">
        <v>5</v>
      </c>
      <c r="K17" s="725" t="str">
        <f t="shared" si="3"/>
        <v>1.5</v>
      </c>
      <c r="L17" s="725">
        <v>7</v>
      </c>
      <c r="M17" s="725" t="str">
        <f t="shared" si="4"/>
        <v>3</v>
      </c>
      <c r="N17" s="725">
        <v>4.7</v>
      </c>
      <c r="O17" s="725" t="str">
        <f t="shared" si="5"/>
        <v>1</v>
      </c>
      <c r="P17" s="725">
        <v>6.5</v>
      </c>
      <c r="Q17" s="725" t="str">
        <f t="shared" si="6"/>
        <v>2.5</v>
      </c>
      <c r="R17" s="725"/>
      <c r="S17" s="725" t="str">
        <f t="shared" si="7"/>
        <v>0</v>
      </c>
      <c r="T17" s="725"/>
      <c r="U17" s="725" t="str">
        <f t="shared" si="8"/>
        <v>0</v>
      </c>
      <c r="V17" s="725"/>
      <c r="W17" s="730" t="str">
        <f t="shared" si="9"/>
        <v>0</v>
      </c>
      <c r="X17" s="731">
        <f t="shared" si="10"/>
        <v>6.272222222222222</v>
      </c>
      <c r="Y17" s="725" t="str">
        <f t="shared" si="11"/>
        <v>2</v>
      </c>
      <c r="Z17" s="765">
        <f t="shared" si="12"/>
        <v>2.361111111111111</v>
      </c>
      <c r="AA17" s="766" t="str">
        <f t="shared" si="13"/>
        <v>TBK</v>
      </c>
      <c r="AB17" s="767" t="str">
        <f t="shared" si="14"/>
        <v>TB</v>
      </c>
      <c r="AC17" s="728" t="s">
        <v>325</v>
      </c>
      <c r="AD17" s="730" t="s">
        <v>894</v>
      </c>
    </row>
  </sheetData>
  <sheetProtection/>
  <mergeCells count="20">
    <mergeCell ref="A1:AD1"/>
    <mergeCell ref="A2:AD2"/>
    <mergeCell ref="A3:A4"/>
    <mergeCell ref="B3:C4"/>
    <mergeCell ref="D3:AD3"/>
    <mergeCell ref="D4:E4"/>
    <mergeCell ref="F4:G4"/>
    <mergeCell ref="H4:I4"/>
    <mergeCell ref="J4:K4"/>
    <mergeCell ref="L4:M4"/>
    <mergeCell ref="AD4:AD5"/>
    <mergeCell ref="A5:C5"/>
    <mergeCell ref="V4:W4"/>
    <mergeCell ref="AA4:AA5"/>
    <mergeCell ref="AB4:AB5"/>
    <mergeCell ref="AC4:AC5"/>
    <mergeCell ref="N4:O4"/>
    <mergeCell ref="P4:Q4"/>
    <mergeCell ref="R4:S4"/>
    <mergeCell ref="T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mc</cp:lastModifiedBy>
  <dcterms:created xsi:type="dcterms:W3CDTF">2012-07-04T02:44:30Z</dcterms:created>
  <dcterms:modified xsi:type="dcterms:W3CDTF">2013-07-10T00:40:54Z</dcterms:modified>
  <cp:category/>
  <cp:version/>
  <cp:contentType/>
  <cp:contentStatus/>
</cp:coreProperties>
</file>